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sanderson\Desktop\Routes &amp; Rates Lists\updated 2021\"/>
    </mc:Choice>
  </mc:AlternateContent>
  <xr:revisionPtr revIDLastSave="0" documentId="13_ncr:1_{8C98B305-70CB-4343-B244-4A26D76EF3EA}" xr6:coauthVersionLast="36" xr6:coauthVersionMax="36" xr10:uidLastSave="{00000000-0000-0000-0000-000000000000}"/>
  <bookViews>
    <workbookView xWindow="0" yWindow="0" windowWidth="28800" windowHeight="12435" tabRatio="778" xr2:uid="{00000000-000D-0000-FFFF-FFFF00000000}"/>
  </bookViews>
  <sheets>
    <sheet name="RATES" sheetId="23" r:id="rId1"/>
    <sheet name="Pick Up Math" sheetId="27" r:id="rId2"/>
    <sheet name="Sask Base Rate" sheetId="25" r:id="rId3"/>
    <sheet name="Parcel Rate Logic" sheetId="19" r:id="rId4"/>
    <sheet name="Vendor Costs (2)" sheetId="29" r:id="rId5"/>
    <sheet name="Notes" sheetId="28" r:id="rId6"/>
    <sheet name="Saskatchewan Base Rate" sheetId="24" r:id="rId7"/>
    <sheet name="LTL Rates" sheetId="26" r:id="rId8"/>
    <sheet name="SK Zones" sheetId="2" r:id="rId9"/>
    <sheet name="LTL Rates Logic" sheetId="17" r:id="rId10"/>
    <sheet name="Vendor Costs" sheetId="18" r:id="rId11"/>
  </sheets>
  <definedNames>
    <definedName name="_xlnm._FilterDatabase" localSheetId="8" hidden="1">'SK Zones'!$A$1:$C$236</definedName>
    <definedName name="_MailEndCompose" localSheetId="5">Notes!$A$19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9" l="1"/>
  <c r="F7" i="19" l="1"/>
  <c r="F6" i="19"/>
  <c r="F5" i="19"/>
  <c r="F4" i="19"/>
  <c r="F3" i="19"/>
  <c r="E7" i="19"/>
  <c r="E6" i="19"/>
  <c r="E5" i="19"/>
  <c r="E4" i="19"/>
  <c r="E3" i="19"/>
  <c r="E2" i="19"/>
  <c r="B7" i="23" l="1"/>
  <c r="K3" i="25" l="1"/>
  <c r="C37" i="23" s="1"/>
  <c r="K4" i="25"/>
  <c r="C38" i="23" s="1"/>
  <c r="K5" i="25"/>
  <c r="C39" i="23" s="1"/>
  <c r="K6" i="25"/>
  <c r="C40" i="23" s="1"/>
  <c r="K7" i="25"/>
  <c r="C41" i="23" s="1"/>
  <c r="K8" i="25"/>
  <c r="C42" i="23" s="1"/>
  <c r="K9" i="25"/>
  <c r="C43" i="23" s="1"/>
  <c r="K10" i="25"/>
  <c r="C44" i="23" s="1"/>
  <c r="K11" i="25"/>
  <c r="C45" i="23" s="1"/>
  <c r="K12" i="25"/>
  <c r="C46" i="23" s="1"/>
  <c r="K13" i="25"/>
  <c r="C47" i="23" s="1"/>
  <c r="K14" i="25"/>
  <c r="C48" i="23" s="1"/>
  <c r="K15" i="25"/>
  <c r="C49" i="23" s="1"/>
  <c r="K16" i="25"/>
  <c r="C50" i="23" s="1"/>
  <c r="K17" i="25"/>
  <c r="C51" i="23" s="1"/>
  <c r="K18" i="25"/>
  <c r="C52" i="23" s="1"/>
  <c r="K19" i="25"/>
  <c r="C53" i="23" s="1"/>
  <c r="K20" i="25"/>
  <c r="C54" i="23" s="1"/>
  <c r="K21" i="25"/>
  <c r="C55" i="23" s="1"/>
  <c r="K22" i="25"/>
  <c r="C56" i="23" s="1"/>
  <c r="K23" i="25"/>
  <c r="C57" i="23" s="1"/>
  <c r="K2" i="25"/>
  <c r="C36" i="23" s="1"/>
  <c r="D3" i="25"/>
  <c r="D4" i="25"/>
  <c r="D5" i="25"/>
  <c r="C17" i="23" s="1"/>
  <c r="D6" i="25"/>
  <c r="D7" i="25"/>
  <c r="D8" i="25"/>
  <c r="D9" i="25"/>
  <c r="D10" i="25"/>
  <c r="D11" i="25"/>
  <c r="D12" i="25"/>
  <c r="D13" i="25"/>
  <c r="D14" i="25"/>
  <c r="D15" i="25"/>
  <c r="D16" i="25"/>
  <c r="D17" i="25"/>
  <c r="D18" i="25"/>
  <c r="D19" i="25"/>
  <c r="D20" i="25"/>
  <c r="D21" i="25"/>
  <c r="D22" i="25"/>
  <c r="D23" i="25"/>
  <c r="D2" i="25" l="1"/>
  <c r="E6" i="25"/>
  <c r="E5" i="25"/>
  <c r="E4" i="25"/>
  <c r="E3" i="25"/>
  <c r="C7" i="27" l="1"/>
  <c r="D7" i="27" s="1"/>
  <c r="L3" i="25" l="1"/>
  <c r="L4" i="25"/>
  <c r="L5" i="25"/>
  <c r="L6" i="25"/>
  <c r="L7" i="25"/>
  <c r="L8" i="25"/>
  <c r="L9" i="25"/>
  <c r="L10" i="25"/>
  <c r="L11" i="25"/>
  <c r="L12" i="25"/>
  <c r="L13" i="25"/>
  <c r="L14" i="25"/>
  <c r="L15" i="25"/>
  <c r="L16" i="25"/>
  <c r="L17" i="25"/>
  <c r="L18" i="25"/>
  <c r="L19" i="25"/>
  <c r="L20" i="25"/>
  <c r="L21" i="25"/>
  <c r="L22" i="25"/>
  <c r="L23" i="25"/>
  <c r="L2" i="25"/>
  <c r="C15" i="19" l="1"/>
  <c r="C16" i="19"/>
  <c r="C17" i="19"/>
  <c r="C18" i="19"/>
  <c r="C19" i="19"/>
  <c r="C20" i="19"/>
  <c r="C21" i="19"/>
  <c r="C14" i="19"/>
  <c r="E23" i="25"/>
  <c r="D57" i="23" s="1"/>
  <c r="E22" i="25"/>
  <c r="E21" i="25"/>
  <c r="F22" i="25" l="1"/>
  <c r="D56" i="23"/>
  <c r="F21" i="25"/>
  <c r="F23" i="25"/>
  <c r="N43" i="26"/>
  <c r="G43" i="26"/>
  <c r="F43" i="26"/>
  <c r="E43" i="26"/>
  <c r="C43" i="26"/>
  <c r="N42" i="26"/>
  <c r="G42" i="26"/>
  <c r="F42" i="26"/>
  <c r="E42" i="26"/>
  <c r="C42" i="26"/>
  <c r="N41" i="26"/>
  <c r="G41" i="26"/>
  <c r="F41" i="26"/>
  <c r="E41" i="26"/>
  <c r="C41" i="26"/>
  <c r="N40" i="26"/>
  <c r="G40" i="26"/>
  <c r="F40" i="26"/>
  <c r="E40" i="26"/>
  <c r="C40" i="26"/>
  <c r="N39" i="26"/>
  <c r="G39" i="26"/>
  <c r="F39" i="26"/>
  <c r="E39" i="26"/>
  <c r="C39" i="26"/>
  <c r="N38" i="26"/>
  <c r="G38" i="26"/>
  <c r="F38" i="26"/>
  <c r="E38" i="26"/>
  <c r="C38" i="26"/>
  <c r="N37" i="26"/>
  <c r="G37" i="26"/>
  <c r="F37" i="26"/>
  <c r="E37" i="26"/>
  <c r="C37" i="26"/>
  <c r="N36" i="26"/>
  <c r="G36" i="26"/>
  <c r="F36" i="26"/>
  <c r="E36" i="26"/>
  <c r="C36" i="26"/>
  <c r="N35" i="26"/>
  <c r="G35" i="26"/>
  <c r="F35" i="26"/>
  <c r="E35" i="26"/>
  <c r="C35" i="26"/>
  <c r="N34" i="26"/>
  <c r="G34" i="26"/>
  <c r="F34" i="26"/>
  <c r="E34" i="26"/>
  <c r="C34" i="26"/>
  <c r="N33" i="26"/>
  <c r="G33" i="26"/>
  <c r="F33" i="26"/>
  <c r="E33" i="26"/>
  <c r="C33" i="26"/>
  <c r="N32" i="26"/>
  <c r="G32" i="26"/>
  <c r="F32" i="26"/>
  <c r="E32" i="26"/>
  <c r="C32" i="26"/>
  <c r="N31" i="26"/>
  <c r="G31" i="26"/>
  <c r="F31" i="26"/>
  <c r="E31" i="26"/>
  <c r="C31" i="26"/>
  <c r="N30" i="26"/>
  <c r="G30" i="26"/>
  <c r="F30" i="26"/>
  <c r="E30" i="26"/>
  <c r="C30" i="26"/>
  <c r="N29" i="26"/>
  <c r="G29" i="26"/>
  <c r="F29" i="26"/>
  <c r="E29" i="26"/>
  <c r="C29" i="26"/>
  <c r="N28" i="26"/>
  <c r="G28" i="26"/>
  <c r="F28" i="26"/>
  <c r="E28" i="26"/>
  <c r="C28" i="26"/>
  <c r="N27" i="26"/>
  <c r="G27" i="26"/>
  <c r="F27" i="26"/>
  <c r="E27" i="26"/>
  <c r="C27" i="26"/>
  <c r="N26" i="26"/>
  <c r="G26" i="26"/>
  <c r="F26" i="26"/>
  <c r="E26" i="26"/>
  <c r="C26" i="26"/>
  <c r="N25" i="26"/>
  <c r="G25" i="26"/>
  <c r="F25" i="26"/>
  <c r="E25" i="26"/>
  <c r="C25" i="26"/>
  <c r="N24" i="26"/>
  <c r="G24" i="26"/>
  <c r="F24" i="26"/>
  <c r="E24" i="26"/>
  <c r="C24" i="26"/>
  <c r="N23" i="26"/>
  <c r="G23" i="26"/>
  <c r="F23" i="26"/>
  <c r="E23" i="26"/>
  <c r="C23" i="26"/>
  <c r="N22" i="26"/>
  <c r="G22" i="26"/>
  <c r="F22" i="26"/>
  <c r="E22" i="26"/>
  <c r="C22" i="26"/>
  <c r="N21" i="26"/>
  <c r="G21" i="26"/>
  <c r="F21" i="26"/>
  <c r="E21" i="26"/>
  <c r="C21" i="26"/>
  <c r="N20" i="26"/>
  <c r="G20" i="26"/>
  <c r="F20" i="26"/>
  <c r="E20" i="26"/>
  <c r="C20" i="26"/>
  <c r="N19" i="26"/>
  <c r="G19" i="26"/>
  <c r="F19" i="26"/>
  <c r="E19" i="26"/>
  <c r="C19" i="26"/>
  <c r="N18" i="26"/>
  <c r="G18" i="26"/>
  <c r="F18" i="26"/>
  <c r="E18" i="26"/>
  <c r="C18" i="26"/>
  <c r="N17" i="26"/>
  <c r="G17" i="26"/>
  <c r="F17" i="26"/>
  <c r="E17" i="26"/>
  <c r="C17" i="26"/>
  <c r="N16" i="26"/>
  <c r="G16" i="26"/>
  <c r="F16" i="26"/>
  <c r="E16" i="26"/>
  <c r="C16" i="26"/>
  <c r="N15" i="26"/>
  <c r="G15" i="26"/>
  <c r="F15" i="26"/>
  <c r="E15" i="26"/>
  <c r="C15" i="26"/>
  <c r="N14" i="26"/>
  <c r="G14" i="26"/>
  <c r="F14" i="26"/>
  <c r="E14" i="26"/>
  <c r="C14" i="26"/>
  <c r="N13" i="26"/>
  <c r="G13" i="26"/>
  <c r="F13" i="26"/>
  <c r="E13" i="26"/>
  <c r="C13" i="26"/>
  <c r="N12" i="26"/>
  <c r="G12" i="26"/>
  <c r="F12" i="26"/>
  <c r="E12" i="26"/>
  <c r="C12" i="26"/>
  <c r="N11" i="26"/>
  <c r="G11" i="26"/>
  <c r="F11" i="26"/>
  <c r="E11" i="26"/>
  <c r="C11" i="26"/>
  <c r="N10" i="26"/>
  <c r="G10" i="26"/>
  <c r="F10" i="26"/>
  <c r="E10" i="26"/>
  <c r="C10" i="26"/>
  <c r="N9" i="26"/>
  <c r="G9" i="26"/>
  <c r="F9" i="26"/>
  <c r="E9" i="26"/>
  <c r="C9" i="26"/>
  <c r="N8" i="26"/>
  <c r="G8" i="26"/>
  <c r="F8" i="26"/>
  <c r="E8" i="26"/>
  <c r="C8" i="26"/>
  <c r="N7" i="26"/>
  <c r="G7" i="26"/>
  <c r="F7" i="26"/>
  <c r="E7" i="26"/>
  <c r="C7" i="26"/>
  <c r="N6" i="26"/>
  <c r="G6" i="26"/>
  <c r="F6" i="26"/>
  <c r="E6" i="26"/>
  <c r="C6" i="26"/>
  <c r="N5" i="26"/>
  <c r="G5" i="26"/>
  <c r="F5" i="26"/>
  <c r="E5" i="26"/>
  <c r="C5" i="26"/>
  <c r="N4" i="26"/>
  <c r="G4" i="26"/>
  <c r="F4" i="26"/>
  <c r="E4" i="26"/>
  <c r="C4" i="26"/>
  <c r="N3" i="26"/>
  <c r="G3" i="26"/>
  <c r="F3" i="26"/>
  <c r="E3" i="26"/>
  <c r="C3" i="26"/>
  <c r="N2" i="26"/>
  <c r="G2" i="26"/>
  <c r="F2" i="26"/>
  <c r="E2" i="26"/>
  <c r="C2" i="26"/>
  <c r="E2" i="25"/>
  <c r="E20" i="25" l="1"/>
  <c r="E17" i="25"/>
  <c r="E14" i="25"/>
  <c r="E10" i="25"/>
  <c r="E16" i="25"/>
  <c r="E13" i="25"/>
  <c r="E9" i="25"/>
  <c r="E15" i="25"/>
  <c r="E12" i="25"/>
  <c r="E8" i="25"/>
  <c r="E19" i="25"/>
  <c r="E18" i="25"/>
  <c r="E11" i="25"/>
  <c r="E7" i="25"/>
  <c r="C34" i="23"/>
  <c r="D55" i="23" l="1"/>
  <c r="D34" i="23"/>
  <c r="D17" i="23"/>
  <c r="F20" i="25"/>
  <c r="C33" i="23"/>
  <c r="D35" i="23"/>
  <c r="C32" i="23"/>
  <c r="C30" i="23"/>
  <c r="C28" i="23"/>
  <c r="C24" i="23"/>
  <c r="C23" i="23"/>
  <c r="C22" i="23"/>
  <c r="C21" i="23"/>
  <c r="C20" i="23"/>
  <c r="C19" i="23"/>
  <c r="C18" i="23"/>
  <c r="C15" i="23"/>
  <c r="C46" i="17"/>
  <c r="C56" i="17" s="1"/>
  <c r="D46" i="17"/>
  <c r="E46" i="17"/>
  <c r="E56" i="17" s="1"/>
  <c r="F46" i="17"/>
  <c r="F56" i="17" s="1"/>
  <c r="G46" i="17"/>
  <c r="G56" i="17" s="1"/>
  <c r="H46" i="17"/>
  <c r="H56" i="17" s="1"/>
  <c r="I46" i="17"/>
  <c r="I56" i="17" s="1"/>
  <c r="C45" i="17"/>
  <c r="D45" i="17"/>
  <c r="E45" i="17"/>
  <c r="F45" i="17"/>
  <c r="G45" i="17"/>
  <c r="H45" i="17"/>
  <c r="I45" i="17"/>
  <c r="C47" i="17"/>
  <c r="D47" i="17"/>
  <c r="E47" i="17"/>
  <c r="F47" i="17"/>
  <c r="F57" i="17" s="1"/>
  <c r="G47" i="17"/>
  <c r="H47" i="17"/>
  <c r="I47" i="17"/>
  <c r="C49" i="17"/>
  <c r="D49" i="17"/>
  <c r="D59" i="17" s="1"/>
  <c r="E49" i="17"/>
  <c r="F49" i="17"/>
  <c r="F59" i="17"/>
  <c r="G49" i="17"/>
  <c r="H49" i="17"/>
  <c r="H59" i="17"/>
  <c r="I49" i="17"/>
  <c r="C50" i="17"/>
  <c r="C60" i="17" s="1"/>
  <c r="D50" i="17"/>
  <c r="E50" i="17"/>
  <c r="F50" i="17"/>
  <c r="F60" i="17" s="1"/>
  <c r="G50" i="17"/>
  <c r="G60" i="17"/>
  <c r="H50" i="17"/>
  <c r="I50" i="17"/>
  <c r="C48" i="17"/>
  <c r="C58" i="17"/>
  <c r="D48" i="17"/>
  <c r="D58" i="17" s="1"/>
  <c r="E48" i="17"/>
  <c r="F48" i="17"/>
  <c r="F58" i="17"/>
  <c r="G48" i="17"/>
  <c r="G58" i="17"/>
  <c r="H48" i="17"/>
  <c r="H58" i="17"/>
  <c r="I48" i="17"/>
  <c r="C44" i="17"/>
  <c r="D44" i="17"/>
  <c r="E44" i="17"/>
  <c r="F44" i="17"/>
  <c r="F54" i="17" s="1"/>
  <c r="G44" i="17"/>
  <c r="G54" i="17"/>
  <c r="H44" i="17"/>
  <c r="I44" i="17"/>
  <c r="I54" i="17" s="1"/>
  <c r="D43" i="17"/>
  <c r="E43" i="17"/>
  <c r="F43" i="17"/>
  <c r="G43" i="17"/>
  <c r="H43" i="17"/>
  <c r="I43" i="17"/>
  <c r="C43" i="17"/>
  <c r="K16" i="17"/>
  <c r="L16" i="17"/>
  <c r="M16" i="17"/>
  <c r="N16" i="17"/>
  <c r="O16" i="17"/>
  <c r="P16" i="17"/>
  <c r="Q16" i="17"/>
  <c r="K17" i="17"/>
  <c r="L17" i="17"/>
  <c r="M17" i="17"/>
  <c r="N17" i="17"/>
  <c r="O17" i="17"/>
  <c r="P17" i="17"/>
  <c r="Q17" i="17"/>
  <c r="K18" i="17"/>
  <c r="L18" i="17"/>
  <c r="M18" i="17"/>
  <c r="N18" i="17"/>
  <c r="O18" i="17"/>
  <c r="P18" i="17"/>
  <c r="Q18" i="17"/>
  <c r="K19" i="17"/>
  <c r="L19" i="17"/>
  <c r="M19" i="17"/>
  <c r="N19" i="17"/>
  <c r="O19" i="17"/>
  <c r="P19" i="17"/>
  <c r="Q19" i="17"/>
  <c r="Q15" i="17"/>
  <c r="P15" i="17"/>
  <c r="L15" i="17"/>
  <c r="M15" i="17"/>
  <c r="N15" i="17"/>
  <c r="O15" i="17"/>
  <c r="K15" i="17"/>
  <c r="C24" i="17"/>
  <c r="D24" i="17"/>
  <c r="E24" i="17"/>
  <c r="F24" i="17"/>
  <c r="G24" i="17"/>
  <c r="H24" i="17"/>
  <c r="I24" i="17"/>
  <c r="C25" i="17"/>
  <c r="D25" i="17"/>
  <c r="E25" i="17"/>
  <c r="F25" i="17"/>
  <c r="G25" i="17"/>
  <c r="H25" i="17"/>
  <c r="I25" i="17"/>
  <c r="C26" i="17"/>
  <c r="D26" i="17"/>
  <c r="E26" i="17"/>
  <c r="F26" i="17"/>
  <c r="G26" i="17"/>
  <c r="H26" i="17"/>
  <c r="I26" i="17"/>
  <c r="C27" i="17"/>
  <c r="D27" i="17"/>
  <c r="E27" i="17"/>
  <c r="F27" i="17"/>
  <c r="G27" i="17"/>
  <c r="H27" i="17"/>
  <c r="I27" i="17"/>
  <c r="C28" i="17"/>
  <c r="D28" i="17"/>
  <c r="E28" i="17"/>
  <c r="F28" i="17"/>
  <c r="G28" i="17"/>
  <c r="H28" i="17"/>
  <c r="I28" i="17"/>
  <c r="C29" i="17"/>
  <c r="D29" i="17"/>
  <c r="E29" i="17"/>
  <c r="F29" i="17"/>
  <c r="G29" i="17"/>
  <c r="H29" i="17"/>
  <c r="I29" i="17"/>
  <c r="C30" i="17"/>
  <c r="D30" i="17"/>
  <c r="E30" i="17"/>
  <c r="F30" i="17"/>
  <c r="G30" i="17"/>
  <c r="H30" i="17"/>
  <c r="I30" i="17"/>
  <c r="D23" i="17"/>
  <c r="E23" i="17"/>
  <c r="F23" i="17"/>
  <c r="G23" i="17"/>
  <c r="H23" i="17"/>
  <c r="I23" i="17"/>
  <c r="C23" i="17"/>
  <c r="D44" i="24" l="1"/>
  <c r="D23" i="24"/>
  <c r="D3" i="24"/>
  <c r="E26" i="24"/>
  <c r="E16" i="24"/>
  <c r="E20" i="24"/>
  <c r="E40" i="24"/>
  <c r="D28" i="24"/>
  <c r="D25" i="24"/>
  <c r="D21" i="24"/>
  <c r="D17" i="24"/>
  <c r="D42" i="24"/>
  <c r="D38" i="24"/>
  <c r="D39" i="24"/>
  <c r="D10" i="24"/>
  <c r="D27" i="24"/>
  <c r="D11" i="24"/>
  <c r="D14" i="24"/>
  <c r="D15" i="24"/>
  <c r="J34" i="24"/>
  <c r="J19" i="24"/>
  <c r="J36" i="24"/>
  <c r="J24" i="24"/>
  <c r="J5" i="24"/>
  <c r="J9" i="24"/>
  <c r="J37" i="24"/>
  <c r="J4" i="24"/>
  <c r="I31" i="24"/>
  <c r="I7" i="24"/>
  <c r="H32" i="24"/>
  <c r="H33" i="24"/>
  <c r="H22" i="24"/>
  <c r="H35" i="24"/>
  <c r="H18" i="24"/>
  <c r="G43" i="24"/>
  <c r="G8" i="24"/>
  <c r="G29" i="24"/>
  <c r="G30" i="24"/>
  <c r="G6" i="24"/>
  <c r="F23" i="24"/>
  <c r="F3" i="24"/>
  <c r="F44" i="24"/>
  <c r="D40" i="24"/>
  <c r="D20" i="24"/>
  <c r="D16" i="24"/>
  <c r="D26" i="24"/>
  <c r="J12" i="24"/>
  <c r="J13" i="24"/>
  <c r="J41" i="24"/>
  <c r="I37" i="24"/>
  <c r="I9" i="24"/>
  <c r="I5" i="24"/>
  <c r="I34" i="24"/>
  <c r="I36" i="24"/>
  <c r="I19" i="24"/>
  <c r="I24" i="24"/>
  <c r="I4" i="24"/>
  <c r="H31" i="24"/>
  <c r="H7" i="24"/>
  <c r="G35" i="24"/>
  <c r="G33" i="24"/>
  <c r="G32" i="24"/>
  <c r="G18" i="24"/>
  <c r="G22" i="24"/>
  <c r="F30" i="24"/>
  <c r="F6" i="24"/>
  <c r="F43" i="24"/>
  <c r="F8" i="24"/>
  <c r="F29" i="24"/>
  <c r="I23" i="24"/>
  <c r="I3" i="24"/>
  <c r="I44" i="24"/>
  <c r="E3" i="24"/>
  <c r="E44" i="24"/>
  <c r="E23" i="24"/>
  <c r="G40" i="24"/>
  <c r="G20" i="24"/>
  <c r="G16" i="24"/>
  <c r="G26" i="24"/>
  <c r="J42" i="24"/>
  <c r="J38" i="24"/>
  <c r="J14" i="24"/>
  <c r="J10" i="24"/>
  <c r="J39" i="24"/>
  <c r="J27" i="24"/>
  <c r="J15" i="24"/>
  <c r="J11" i="24"/>
  <c r="J28" i="24"/>
  <c r="J25" i="24"/>
  <c r="J17" i="24"/>
  <c r="J21" i="24"/>
  <c r="F42" i="24"/>
  <c r="F38" i="24"/>
  <c r="F14" i="24"/>
  <c r="F10" i="24"/>
  <c r="F39" i="24"/>
  <c r="F27" i="24"/>
  <c r="F15" i="24"/>
  <c r="F11" i="24"/>
  <c r="F28" i="24"/>
  <c r="F25" i="24"/>
  <c r="F21" i="24"/>
  <c r="F17" i="24"/>
  <c r="I41" i="24"/>
  <c r="I13" i="24"/>
  <c r="I12" i="24"/>
  <c r="E41" i="24"/>
  <c r="E13" i="24"/>
  <c r="E12" i="24"/>
  <c r="H36" i="24"/>
  <c r="H24" i="24"/>
  <c r="H4" i="24"/>
  <c r="H37" i="24"/>
  <c r="H9" i="24"/>
  <c r="H5" i="24"/>
  <c r="H34" i="24"/>
  <c r="H19" i="24"/>
  <c r="D36" i="24"/>
  <c r="D24" i="24"/>
  <c r="D4" i="24"/>
  <c r="D37" i="24"/>
  <c r="D9" i="24"/>
  <c r="D5" i="24"/>
  <c r="D34" i="24"/>
  <c r="D19" i="24"/>
  <c r="G31" i="24"/>
  <c r="G7" i="24"/>
  <c r="J22" i="24"/>
  <c r="J18" i="24"/>
  <c r="J32" i="24"/>
  <c r="J35" i="24"/>
  <c r="J33" i="24"/>
  <c r="F22" i="24"/>
  <c r="F18" i="24"/>
  <c r="F35" i="24"/>
  <c r="F32" i="24"/>
  <c r="F33" i="24"/>
  <c r="I29" i="24"/>
  <c r="I43" i="24"/>
  <c r="I30" i="24"/>
  <c r="I6" i="24"/>
  <c r="I8" i="24"/>
  <c r="E29" i="24"/>
  <c r="E30" i="24"/>
  <c r="E6" i="24"/>
  <c r="E43" i="24"/>
  <c r="E8" i="24"/>
  <c r="G23" i="24"/>
  <c r="G3" i="24"/>
  <c r="G44" i="24"/>
  <c r="I26" i="24"/>
  <c r="I20" i="24"/>
  <c r="I40" i="24"/>
  <c r="I16" i="24"/>
  <c r="H28" i="24"/>
  <c r="H42" i="24"/>
  <c r="H38" i="24"/>
  <c r="H25" i="24"/>
  <c r="H21" i="24"/>
  <c r="H17" i="24"/>
  <c r="H14" i="24"/>
  <c r="H10" i="24"/>
  <c r="H39" i="24"/>
  <c r="H27" i="24"/>
  <c r="H11" i="24"/>
  <c r="H15" i="24"/>
  <c r="G41" i="24"/>
  <c r="G12" i="24"/>
  <c r="G13" i="24"/>
  <c r="F34" i="24"/>
  <c r="F36" i="24"/>
  <c r="F19" i="24"/>
  <c r="F4" i="24"/>
  <c r="F24" i="24"/>
  <c r="F9" i="24"/>
  <c r="F5" i="24"/>
  <c r="F37" i="24"/>
  <c r="E31" i="24"/>
  <c r="E7" i="24"/>
  <c r="D32" i="24"/>
  <c r="D33" i="24"/>
  <c r="D18" i="24"/>
  <c r="D22" i="24"/>
  <c r="D35" i="24"/>
  <c r="J44" i="24"/>
  <c r="J23" i="24"/>
  <c r="J3" i="24"/>
  <c r="H40" i="24"/>
  <c r="H20" i="24"/>
  <c r="H16" i="24"/>
  <c r="H26" i="24"/>
  <c r="G39" i="24"/>
  <c r="G27" i="24"/>
  <c r="G15" i="24"/>
  <c r="G11" i="24"/>
  <c r="G28" i="24"/>
  <c r="G21" i="24"/>
  <c r="G17" i="24"/>
  <c r="G38" i="24"/>
  <c r="G14" i="24"/>
  <c r="G42" i="24"/>
  <c r="G25" i="24"/>
  <c r="G10" i="24"/>
  <c r="F41" i="24"/>
  <c r="F12" i="24"/>
  <c r="F13" i="24"/>
  <c r="E37" i="24"/>
  <c r="E9" i="24"/>
  <c r="E5" i="24"/>
  <c r="E34" i="24"/>
  <c r="E19" i="24"/>
  <c r="E36" i="24"/>
  <c r="E4" i="24"/>
  <c r="E24" i="24"/>
  <c r="D31" i="24"/>
  <c r="D7" i="24"/>
  <c r="J30" i="24"/>
  <c r="J6" i="24"/>
  <c r="J43" i="24"/>
  <c r="J8" i="24"/>
  <c r="J29" i="24"/>
  <c r="H44" i="24"/>
  <c r="H3" i="24"/>
  <c r="H23" i="24"/>
  <c r="J26" i="24"/>
  <c r="J40" i="24"/>
  <c r="J16" i="24"/>
  <c r="J20" i="24"/>
  <c r="F26" i="24"/>
  <c r="F40" i="24"/>
  <c r="F20" i="24"/>
  <c r="F16" i="24"/>
  <c r="I25" i="24"/>
  <c r="I21" i="24"/>
  <c r="I17" i="24"/>
  <c r="I42" i="24"/>
  <c r="I38" i="24"/>
  <c r="I14" i="24"/>
  <c r="I10" i="24"/>
  <c r="I39" i="24"/>
  <c r="I15" i="24"/>
  <c r="I27" i="24"/>
  <c r="I11" i="24"/>
  <c r="I28" i="24"/>
  <c r="E25" i="24"/>
  <c r="E21" i="24"/>
  <c r="E17" i="24"/>
  <c r="E42" i="24"/>
  <c r="E38" i="24"/>
  <c r="E14" i="24"/>
  <c r="E10" i="24"/>
  <c r="E39" i="24"/>
  <c r="E27" i="24"/>
  <c r="E11" i="24"/>
  <c r="E15" i="24"/>
  <c r="E28" i="24"/>
  <c r="H12" i="24"/>
  <c r="H41" i="24"/>
  <c r="H13" i="24"/>
  <c r="D12" i="24"/>
  <c r="D41" i="24"/>
  <c r="D13" i="24"/>
  <c r="G19" i="24"/>
  <c r="G37" i="24"/>
  <c r="G36" i="24"/>
  <c r="G24" i="24"/>
  <c r="G4" i="24"/>
  <c r="G34" i="24"/>
  <c r="G5" i="24"/>
  <c r="G9" i="24"/>
  <c r="J31" i="24"/>
  <c r="J7" i="24"/>
  <c r="F31" i="24"/>
  <c r="F7" i="24"/>
  <c r="I33" i="24"/>
  <c r="I22" i="24"/>
  <c r="I18" i="24"/>
  <c r="I35" i="24"/>
  <c r="I32" i="24"/>
  <c r="E33" i="24"/>
  <c r="E35" i="24"/>
  <c r="E22" i="24"/>
  <c r="E18" i="24"/>
  <c r="E32" i="24"/>
  <c r="H8" i="24"/>
  <c r="H29" i="24"/>
  <c r="H43" i="24"/>
  <c r="H30" i="24"/>
  <c r="H6" i="24"/>
  <c r="D8" i="24"/>
  <c r="D29" i="24"/>
  <c r="D6" i="24"/>
  <c r="D43" i="24"/>
  <c r="D30" i="24"/>
  <c r="D24" i="23"/>
  <c r="D23" i="23"/>
  <c r="D38" i="23"/>
  <c r="D41" i="23"/>
  <c r="D43" i="23"/>
  <c r="C35" i="23"/>
  <c r="D54" i="23"/>
  <c r="D42" i="23"/>
  <c r="D15" i="23"/>
  <c r="D33" i="23"/>
  <c r="C31" i="23"/>
  <c r="D31" i="23"/>
  <c r="D26" i="23"/>
  <c r="C26" i="23"/>
  <c r="D44" i="23"/>
  <c r="D14" i="23"/>
  <c r="C14" i="23"/>
  <c r="D27" i="23"/>
  <c r="C27" i="23"/>
  <c r="D49" i="23"/>
  <c r="D40" i="23"/>
  <c r="D48" i="23"/>
  <c r="D50" i="23"/>
  <c r="D52" i="23"/>
  <c r="D45" i="23"/>
  <c r="D22" i="23"/>
  <c r="D18" i="23"/>
  <c r="D21" i="23"/>
  <c r="D32" i="23"/>
  <c r="D28" i="23"/>
  <c r="D30" i="23"/>
  <c r="D16" i="23"/>
  <c r="C16" i="23"/>
  <c r="D25" i="23"/>
  <c r="C25" i="23"/>
  <c r="C29" i="23"/>
  <c r="D29" i="23"/>
  <c r="D46" i="23"/>
  <c r="D37" i="23"/>
  <c r="D53" i="23"/>
  <c r="D47" i="23"/>
  <c r="D36" i="23"/>
  <c r="D39" i="23"/>
  <c r="D51" i="23"/>
  <c r="D20" i="23"/>
  <c r="D19" i="23"/>
  <c r="E54" i="17"/>
  <c r="E60" i="17"/>
  <c r="E58" i="17"/>
  <c r="H53" i="17"/>
  <c r="D53" i="17"/>
  <c r="C54" i="17"/>
  <c r="C59" i="17"/>
  <c r="I60" i="17"/>
  <c r="H60" i="17"/>
  <c r="I53" i="17"/>
  <c r="E53" i="17"/>
  <c r="I59" i="17"/>
  <c r="C55" i="17"/>
  <c r="D60" i="17"/>
  <c r="E59" i="17"/>
  <c r="I58" i="17"/>
  <c r="G59" i="17"/>
  <c r="C53" i="17"/>
  <c r="F53" i="17"/>
  <c r="G53" i="17"/>
  <c r="D56" i="17"/>
  <c r="E55" i="17"/>
  <c r="D57" i="17"/>
  <c r="H54" i="17"/>
  <c r="D54" i="17"/>
  <c r="H57" i="17"/>
  <c r="I55" i="17"/>
  <c r="G55" i="17"/>
  <c r="H55" i="17"/>
  <c r="F55" i="17"/>
  <c r="D55" i="17"/>
  <c r="I57" i="17"/>
  <c r="G57" i="17"/>
  <c r="E57" i="17"/>
  <c r="C57" i="17"/>
</calcChain>
</file>

<file path=xl/sharedStrings.xml><?xml version="1.0" encoding="utf-8"?>
<sst xmlns="http://schemas.openxmlformats.org/spreadsheetml/2006/main" count="1506" uniqueCount="473">
  <si>
    <t>Cities</t>
  </si>
  <si>
    <t>LTL Zone</t>
  </si>
  <si>
    <t>A</t>
  </si>
  <si>
    <t>B</t>
  </si>
  <si>
    <t>C</t>
  </si>
  <si>
    <t>D</t>
  </si>
  <si>
    <t>E</t>
  </si>
  <si>
    <t>F</t>
  </si>
  <si>
    <t>M/C</t>
  </si>
  <si>
    <t>L5C</t>
  </si>
  <si>
    <t>M5C</t>
  </si>
  <si>
    <t>1M</t>
  </si>
  <si>
    <t>2M</t>
  </si>
  <si>
    <t>5M</t>
  </si>
  <si>
    <t>10M</t>
  </si>
  <si>
    <t>G</t>
  </si>
  <si>
    <t>H</t>
  </si>
  <si>
    <t>From</t>
  </si>
  <si>
    <t>To</t>
  </si>
  <si>
    <t>Discount Level</t>
  </si>
  <si>
    <t>Discount</t>
  </si>
  <si>
    <t>1-10 lb</t>
  </si>
  <si>
    <t>Each Additional lbs</t>
  </si>
  <si>
    <t>KM</t>
  </si>
  <si>
    <t>LTL</t>
  </si>
  <si>
    <t>200 +</t>
  </si>
  <si>
    <t>2400 +</t>
  </si>
  <si>
    <t>1200  -  2399</t>
  </si>
  <si>
    <t>780  -  1199</t>
  </si>
  <si>
    <t>0  -  779</t>
  </si>
  <si>
    <t>65  -  99</t>
  </si>
  <si>
    <t>100  -  199</t>
  </si>
  <si>
    <t>** Volume is based off of shipment count</t>
  </si>
  <si>
    <t>0   -  64</t>
  </si>
  <si>
    <t>Parcel Zone</t>
  </si>
  <si>
    <t>Kilometres</t>
  </si>
  <si>
    <t>0 - 75</t>
  </si>
  <si>
    <t>76 - 125</t>
  </si>
  <si>
    <t>126 - 175</t>
  </si>
  <si>
    <t>176 - 200</t>
  </si>
  <si>
    <t>201 - 275</t>
  </si>
  <si>
    <t>326 - 450</t>
  </si>
  <si>
    <t>Beyond Location</t>
  </si>
  <si>
    <t xml:space="preserve">Regina </t>
  </si>
  <si>
    <t>Regina</t>
  </si>
  <si>
    <t>Moose Jaw</t>
  </si>
  <si>
    <t>Swift Current</t>
  </si>
  <si>
    <t>Estevan</t>
  </si>
  <si>
    <t>Weyburn</t>
  </si>
  <si>
    <t>Yorkton</t>
  </si>
  <si>
    <t>Saskatoon</t>
  </si>
  <si>
    <t>Humboldt</t>
  </si>
  <si>
    <t>Kindersley</t>
  </si>
  <si>
    <t>North Battleford</t>
  </si>
  <si>
    <t>Melfort</t>
  </si>
  <si>
    <t>Tisdale</t>
  </si>
  <si>
    <t>Prince Albert</t>
  </si>
  <si>
    <t>Nipawin</t>
  </si>
  <si>
    <t>Lloydminster</t>
  </si>
  <si>
    <t>Maple Creek</t>
  </si>
  <si>
    <t>Assiniboia</t>
  </si>
  <si>
    <t>Moosomin</t>
  </si>
  <si>
    <t>Meadow lake</t>
  </si>
  <si>
    <t>Hudson Bay</t>
  </si>
  <si>
    <t>(Delivery within 50 KM of Main Town)</t>
  </si>
  <si>
    <t>Add a beyond charge</t>
  </si>
  <si>
    <t>Main Highway</t>
  </si>
  <si>
    <t>Look at Main Highways ensure rates are tied to distance/towns</t>
  </si>
  <si>
    <t>451 - 600</t>
  </si>
  <si>
    <t>276 - 325</t>
  </si>
  <si>
    <t>compare to Jay's Rates</t>
  </si>
  <si>
    <t xml:space="preserve">Look at Minimum Charge </t>
  </si>
  <si>
    <t>Increase the LTL Rate to either Coutts or Frontier Rates Percentage</t>
  </si>
  <si>
    <t>KINDERSLEY</t>
  </si>
  <si>
    <t>FLAXCOMBE</t>
  </si>
  <si>
    <t>NETHERHILL</t>
  </si>
  <si>
    <t>BROCK</t>
  </si>
  <si>
    <t>D'ARCY</t>
  </si>
  <si>
    <t>ROSETOWN</t>
  </si>
  <si>
    <t>ZEALANDIA</t>
  </si>
  <si>
    <t>HARRIS</t>
  </si>
  <si>
    <t>TESSIER</t>
  </si>
  <si>
    <t>KERROBERT</t>
  </si>
  <si>
    <t>AM Delivery (Swift Current area)</t>
  </si>
  <si>
    <t>0 – 25 lbs. - $5.75, $0.06 each add. Lb. 16% FSC</t>
  </si>
  <si>
    <t>Nelson Courier (Yorkton area)</t>
  </si>
  <si>
    <t xml:space="preserve">0 – 10 lbs. - $5.00, $0.06 each add. Lb. 24% </t>
  </si>
  <si>
    <t>Sean Simmans (Nipawin route)</t>
  </si>
  <si>
    <t>0 – 10 lbs. - $7.50, each add. Lb. $0.08, no fuel surcharge</t>
  </si>
  <si>
    <t xml:space="preserve">TNN </t>
  </si>
  <si>
    <t>0 -10 lbs. - $7.50, each add. Lb. $0.08, 12% FSC</t>
  </si>
  <si>
    <t xml:space="preserve">T-Force Solutions </t>
  </si>
  <si>
    <t>0 – 10 lbs. - $6.70, each add. Lb. - $0.07, fluctuating FSC</t>
  </si>
  <si>
    <t>Warren’s Parcel (Prince Albert area)</t>
  </si>
  <si>
    <t>First piece - $8.00, each add. Piece - $1.00, no fuel surcharge</t>
  </si>
  <si>
    <t>SASKATOON</t>
  </si>
  <si>
    <t>MARTENSVILLE</t>
  </si>
  <si>
    <t>WARMAN</t>
  </si>
  <si>
    <t>VANSCOY</t>
  </si>
  <si>
    <t>DUNDURN</t>
  </si>
  <si>
    <t>DELISLE</t>
  </si>
  <si>
    <t>CLAVET</t>
  </si>
  <si>
    <t>BLUCHER</t>
  </si>
  <si>
    <t>BRADWELL</t>
  </si>
  <si>
    <t>ST DENNIS</t>
  </si>
  <si>
    <t>ABERDEEN</t>
  </si>
  <si>
    <t>OSLER</t>
  </si>
  <si>
    <t>DALMENY</t>
  </si>
  <si>
    <t>LANGHAM</t>
  </si>
  <si>
    <t>ASQUITH</t>
  </si>
  <si>
    <t>MOOSE JAW</t>
  </si>
  <si>
    <t>BOHARM</t>
  </si>
  <si>
    <t>CARONPORT</t>
  </si>
  <si>
    <t>CARON</t>
  </si>
  <si>
    <t>LILLESTROM</t>
  </si>
  <si>
    <t>DRINKWATER</t>
  </si>
  <si>
    <t>BELLE PLAINE</t>
  </si>
  <si>
    <t>STONY BEACH</t>
  </si>
  <si>
    <t>TUXFORD</t>
  </si>
  <si>
    <t>MARQUIS</t>
  </si>
  <si>
    <t>MORTLACH</t>
  </si>
  <si>
    <t>PENSE</t>
  </si>
  <si>
    <t>SWIFT CURRENT</t>
  </si>
  <si>
    <t>BEVERLEY</t>
  </si>
  <si>
    <t>WALDECK</t>
  </si>
  <si>
    <t>ROSENHOF</t>
  </si>
  <si>
    <t>CANTUAR</t>
  </si>
  <si>
    <t>ESTEVAN</t>
  </si>
  <si>
    <t>BIENFAIT</t>
  </si>
  <si>
    <t>COALFIELDS</t>
  </si>
  <si>
    <t>ROCHE PERCEE</t>
  </si>
  <si>
    <t>WEYBURN</t>
  </si>
  <si>
    <t>NORTH WEYBURN</t>
  </si>
  <si>
    <t>MCTAGGART</t>
  </si>
  <si>
    <t>TROSSACHS</t>
  </si>
  <si>
    <t>HALBRITE</t>
  </si>
  <si>
    <t>GOODWATER</t>
  </si>
  <si>
    <t>COLGATE</t>
  </si>
  <si>
    <t>KHEDIVE</t>
  </si>
  <si>
    <t>PANGMAN</t>
  </si>
  <si>
    <t>YELLOW GRASS</t>
  </si>
  <si>
    <t>MILESTONE</t>
  </si>
  <si>
    <t>CEDOUX</t>
  </si>
  <si>
    <t>VIEWFIELD</t>
  </si>
  <si>
    <t>BENSON</t>
  </si>
  <si>
    <t>BRYANT</t>
  </si>
  <si>
    <t>MIDALE</t>
  </si>
  <si>
    <t>MACOUN</t>
  </si>
  <si>
    <t>TORQUAY</t>
  </si>
  <si>
    <t>LAMPMAN</t>
  </si>
  <si>
    <t>STEELMAN</t>
  </si>
  <si>
    <t>FROBISHER</t>
  </si>
  <si>
    <t>SUCCESS</t>
  </si>
  <si>
    <t>WEBB</t>
  </si>
  <si>
    <t>WYMARK</t>
  </si>
  <si>
    <t>BLUMENHOF</t>
  </si>
  <si>
    <t>NEVILLE</t>
  </si>
  <si>
    <t>LAC PELLETIER</t>
  </si>
  <si>
    <t>NEIDPATH</t>
  </si>
  <si>
    <t>RUSH LAKE</t>
  </si>
  <si>
    <t>HERBERT</t>
  </si>
  <si>
    <t>YORKTON</t>
  </si>
  <si>
    <t>MEHAN</t>
  </si>
  <si>
    <t>EBENEZER</t>
  </si>
  <si>
    <t>GORLITZ</t>
  </si>
  <si>
    <t>CANORA</t>
  </si>
  <si>
    <t>ORCADIA</t>
  </si>
  <si>
    <t>SPRINGSIDE</t>
  </si>
  <si>
    <t>WILLOWBROOK</t>
  </si>
  <si>
    <t>THEODORE</t>
  </si>
  <si>
    <t>INSINGER</t>
  </si>
  <si>
    <t>SHEHO</t>
  </si>
  <si>
    <t>PARKERVIEW</t>
  </si>
  <si>
    <t>HOMEFIELD</t>
  </si>
  <si>
    <t>JEDBURGH</t>
  </si>
  <si>
    <t>HUBBARD</t>
  </si>
  <si>
    <t>GOODEVE</t>
  </si>
  <si>
    <t>BIRMINGHAM</t>
  </si>
  <si>
    <t>MELVILLE</t>
  </si>
  <si>
    <t>OTTHON</t>
  </si>
  <si>
    <t>WALDRON</t>
  </si>
  <si>
    <t>BREDENBURY</t>
  </si>
  <si>
    <t>CHURCHBRIDGE</t>
  </si>
  <si>
    <t>WROXTON</t>
  </si>
  <si>
    <t>STORNOWAY</t>
  </si>
  <si>
    <t>RHEIN</t>
  </si>
  <si>
    <t>HUMBOLDT</t>
  </si>
  <si>
    <t>MARYSBURG</t>
  </si>
  <si>
    <t>FULDA</t>
  </si>
  <si>
    <t>PILGER</t>
  </si>
  <si>
    <t>MIDDLE LAKE</t>
  </si>
  <si>
    <t>CARMEL</t>
  </si>
  <si>
    <t>BRUNO</t>
  </si>
  <si>
    <t>PETERSON</t>
  </si>
  <si>
    <t>MEACHAM</t>
  </si>
  <si>
    <t>VISCOUNT</t>
  </si>
  <si>
    <t>PLUNKETT</t>
  </si>
  <si>
    <t>GUERNSEY</t>
  </si>
  <si>
    <t>ST GREGOR</t>
  </si>
  <si>
    <t>ENGLEFELD</t>
  </si>
  <si>
    <t>WATSON</t>
  </si>
  <si>
    <t>SPALDING</t>
  </si>
  <si>
    <t>ANNAHEIM</t>
  </si>
  <si>
    <t>LAKE LENORE</t>
  </si>
  <si>
    <t>NORTH BATTLEFORD</t>
  </si>
  <si>
    <t>BATTLEFORD</t>
  </si>
  <si>
    <t>HIGHGATE</t>
  </si>
  <si>
    <t>DENHOLM</t>
  </si>
  <si>
    <t>MELFORT</t>
  </si>
  <si>
    <t>BEATTY</t>
  </si>
  <si>
    <t>FLETT SPRINGS</t>
  </si>
  <si>
    <t>PATHLOW</t>
  </si>
  <si>
    <t>STAR CITY</t>
  </si>
  <si>
    <t>TISDALE</t>
  </si>
  <si>
    <t>VALPARAISO</t>
  </si>
  <si>
    <t>ELDERSLEY</t>
  </si>
  <si>
    <t>CROOKED RIVER</t>
  </si>
  <si>
    <t>SYLVANIA</t>
  </si>
  <si>
    <t>BJORKDALE</t>
  </si>
  <si>
    <t>ZENON PARK</t>
  </si>
  <si>
    <t>LEACROSS</t>
  </si>
  <si>
    <t>RIDGEDALE</t>
  </si>
  <si>
    <t>PRINCE ALBERT</t>
  </si>
  <si>
    <t>CRUTWELL</t>
  </si>
  <si>
    <t>HOLBEIN</t>
  </si>
  <si>
    <t>LILY PLAIN</t>
  </si>
  <si>
    <t>KILWINNING</t>
  </si>
  <si>
    <t>MACDOWALL</t>
  </si>
  <si>
    <t>RED DEER HILL</t>
  </si>
  <si>
    <t>ST LOUIS</t>
  </si>
  <si>
    <t>HAGEN</t>
  </si>
  <si>
    <t>BIRCH HILLS</t>
  </si>
  <si>
    <t>DAVIS</t>
  </si>
  <si>
    <t>WHITE STAR</t>
  </si>
  <si>
    <t>SPRUCE HOME</t>
  </si>
  <si>
    <t>ALBERTVILLE</t>
  </si>
  <si>
    <t>MEATH PARK</t>
  </si>
  <si>
    <t>STRONG PINE</t>
  </si>
  <si>
    <t>BRANCEPETH</t>
  </si>
  <si>
    <t>WELDON</t>
  </si>
  <si>
    <t>NIPAWIN</t>
  </si>
  <si>
    <t>WHITE FOX</t>
  </si>
  <si>
    <t>LOVE</t>
  </si>
  <si>
    <t>GARRICK</t>
  </si>
  <si>
    <t>CHOICELAND</t>
  </si>
  <si>
    <t>GRONLID</t>
  </si>
  <si>
    <t>PONTRILAS</t>
  </si>
  <si>
    <t>CODETTE</t>
  </si>
  <si>
    <t>AYLSHAM</t>
  </si>
  <si>
    <t>MOOSE RANGE</t>
  </si>
  <si>
    <t>ARBORFIELD</t>
  </si>
  <si>
    <t>CARROT RIVER</t>
  </si>
  <si>
    <t>LLOYDMINSTER</t>
  </si>
  <si>
    <t>MARSHALL</t>
  </si>
  <si>
    <t>LONE ROCK</t>
  </si>
  <si>
    <t>LASHBURN</t>
  </si>
  <si>
    <t>WASECA</t>
  </si>
  <si>
    <t>MAIDSTONE</t>
  </si>
  <si>
    <t>HILLMOND</t>
  </si>
  <si>
    <t>TANGLEFLAGS</t>
  </si>
  <si>
    <t>FOREST BANK</t>
  </si>
  <si>
    <t>MARSDEN</t>
  </si>
  <si>
    <t>NEILBURG</t>
  </si>
  <si>
    <t>BALDWINTON</t>
  </si>
  <si>
    <t>PARADISE HILLS</t>
  </si>
  <si>
    <t>BOLNEY</t>
  </si>
  <si>
    <t>MAPLE CREEK</t>
  </si>
  <si>
    <t>ASSINIBOIA</t>
  </si>
  <si>
    <t>WILLOWS</t>
  </si>
  <si>
    <t>CONGRESS</t>
  </si>
  <si>
    <t>LIMERICK</t>
  </si>
  <si>
    <t>VERWOOD</t>
  </si>
  <si>
    <t>VANTAGE</t>
  </si>
  <si>
    <t>MOOSOMIN</t>
  </si>
  <si>
    <t>FLEMING</t>
  </si>
  <si>
    <t>WAPELLA</t>
  </si>
  <si>
    <t>FAIRLIGHT</t>
  </si>
  <si>
    <t>ROCANVILLE</t>
  </si>
  <si>
    <t>WELWYN</t>
  </si>
  <si>
    <t>MEADOW LAKE</t>
  </si>
  <si>
    <t>RAPID VIEW</t>
  </si>
  <si>
    <t>GREEN LAKE</t>
  </si>
  <si>
    <t>MAKWA</t>
  </si>
  <si>
    <t>MEETOOS</t>
  </si>
  <si>
    <t>HUDSON BAY</t>
  </si>
  <si>
    <t>ERWOOD</t>
  </si>
  <si>
    <t>SMOKING TENT</t>
  </si>
  <si>
    <t>ETOMAMI</t>
  </si>
  <si>
    <t>CLEMENCEAU</t>
  </si>
  <si>
    <t>BERTWELL</t>
  </si>
  <si>
    <t>RESERVE</t>
  </si>
  <si>
    <t>MUSKEEGAN</t>
  </si>
  <si>
    <t>PRAIRIE RIVER</t>
  </si>
  <si>
    <t>PORCUPINE PLAIN</t>
  </si>
  <si>
    <t>CARRAGANA</t>
  </si>
  <si>
    <t>WEEKES</t>
  </si>
  <si>
    <t>LITTLE SWAN RIVER</t>
  </si>
  <si>
    <t>Make Best Rate</t>
  </si>
  <si>
    <t>B Rate</t>
  </si>
  <si>
    <t>go in chunks of 15% up and down to create A; C &amp; D</t>
  </si>
  <si>
    <t>MARKUP</t>
  </si>
  <si>
    <t>MB D</t>
  </si>
  <si>
    <t>Random</t>
  </si>
  <si>
    <t>Plugs</t>
  </si>
  <si>
    <t>SAINT VICTOR</t>
  </si>
  <si>
    <t>Beyond Charge may be applicable</t>
  </si>
  <si>
    <t>www.frontierscs.com</t>
  </si>
  <si>
    <t>Effective Date:</t>
  </si>
  <si>
    <t>Origin</t>
  </si>
  <si>
    <t>Destination</t>
  </si>
  <si>
    <t>Notes:</t>
  </si>
  <si>
    <t xml:space="preserve"> - The cost of fuel is not included in these rates.</t>
  </si>
  <si>
    <t xml:space="preserve"> - Cubed Weight Formula = (LxWxH/1728)x10</t>
  </si>
  <si>
    <t xml:space="preserve"> - Duties, Taxes and Brokerage are not included in the freight fee</t>
  </si>
  <si>
    <t xml:space="preserve"> - Rural and remote destinations are subject to additional charges.</t>
  </si>
  <si>
    <t>Regina, SK</t>
  </si>
  <si>
    <t>Saskatoon, SK</t>
  </si>
  <si>
    <t xml:space="preserve"> - The rates indicated in this spreadsheet are in CAD funds</t>
  </si>
  <si>
    <t>DAVIDSON</t>
  </si>
  <si>
    <t>CRAIK</t>
  </si>
  <si>
    <t>BETHUNE</t>
  </si>
  <si>
    <t>LUMSDEN</t>
  </si>
  <si>
    <t>KENASTON</t>
  </si>
  <si>
    <t>Davidson</t>
  </si>
  <si>
    <t>REGINA</t>
  </si>
  <si>
    <t>PILOT BUTTE</t>
  </si>
  <si>
    <t>EMERALD PARK</t>
  </si>
  <si>
    <t>GRAND COULEE</t>
  </si>
  <si>
    <t>ZENHER</t>
  </si>
  <si>
    <t>BALGONIE</t>
  </si>
  <si>
    <t>ST JOSEPH'S</t>
  </si>
  <si>
    <t>TREGARVA</t>
  </si>
  <si>
    <t>Southey</t>
  </si>
  <si>
    <t>LUSELAND</t>
  </si>
  <si>
    <t>OUTLOOK</t>
  </si>
  <si>
    <t>PONTEIX</t>
  </si>
  <si>
    <t>PREECEVILLE</t>
  </si>
  <si>
    <t>RADVILLE</t>
  </si>
  <si>
    <t>RAYMORE</t>
  </si>
  <si>
    <t xml:space="preserve"> - Beyond Location Charge: $15 per Parcel Shipment. $50 per LTL Shipment.</t>
  </si>
  <si>
    <t>Rural Sask</t>
  </si>
  <si>
    <t>Rural Cities</t>
  </si>
  <si>
    <t>Rate</t>
  </si>
  <si>
    <t>Zone</t>
  </si>
  <si>
    <t>From Regina</t>
  </si>
  <si>
    <t>From Saskatoon</t>
  </si>
  <si>
    <t>Rural Sask &amp; North Rural Cities</t>
  </si>
  <si>
    <t xml:space="preserve">Rural Sask &amp; South Rural </t>
  </si>
  <si>
    <t>Lloyminster, Hudson Bay, La Ronge</t>
  </si>
  <si>
    <t>LBS.</t>
  </si>
  <si>
    <t>Rate to Regina, Moose Jaw &amp; Davidson</t>
  </si>
  <si>
    <t>2 - 5 lbs.</t>
  </si>
  <si>
    <t>6 - 10 lbs.</t>
  </si>
  <si>
    <t>11 - 20 lbs.</t>
  </si>
  <si>
    <t>21 - 30 lbs.</t>
  </si>
  <si>
    <t>31 - 40 lbs.</t>
  </si>
  <si>
    <t>41 - 50 lbs.</t>
  </si>
  <si>
    <t>OVER 50 lbs.</t>
  </si>
  <si>
    <t>Town Zone</t>
  </si>
  <si>
    <t>La Ronge</t>
  </si>
  <si>
    <t>1 lb</t>
  </si>
  <si>
    <t>Regina, Saskatoon, Moose Jaw; Estevan; Weyburn; Swift Current</t>
  </si>
  <si>
    <t>Regina, Saskatoon, Moose Jaw; Prince Albert; North Battleford; Melfort; Humboldt</t>
  </si>
  <si>
    <t xml:space="preserve">North Rural Cities </t>
  </si>
  <si>
    <t>South Rural Cities; Prince Albert</t>
  </si>
  <si>
    <t>Lloydminster; La Ronge Hudson Bay</t>
  </si>
  <si>
    <t>Lloydminster; La Ronge Hudson Bay; Maple Creek; Meadow Lake</t>
  </si>
  <si>
    <t>Leg 1</t>
  </si>
  <si>
    <t>Brandt Regina</t>
  </si>
  <si>
    <t>606 Henderson</t>
  </si>
  <si>
    <t>cost</t>
  </si>
  <si>
    <t xml:space="preserve">If we are going after everything, then it will be a mix. Brandt Tractor facilities a lot of forestry equipment so their main areas are Lloyd, Meadow Lake, Hudson Bay and PA. The Regina location is an aftermarket parts distribution facility that sends mostly to Ag dealers all over. They are using Purolator for the majority of the business so it’s safe to assume that the pieces are small and easily handled. </t>
  </si>
  <si>
    <t xml:space="preserve">I haven’t asked about API, that is a lot of shipments to be calling in so maybe a good selling feature. For pick up times, my opinion would be that we have a daily pick up time in the afternoon, preferably around 2 where we bring back to our facilities and sort for Saskatoon, Regina, and Winnipeg. We could then establish a daily pickup time with Vitran at their latest available time in order to make next day into Winnipeg. </t>
  </si>
  <si>
    <r>
      <t>From:</t>
    </r>
    <r>
      <rPr>
        <sz val="11"/>
        <color theme="1"/>
        <rFont val="Calibri"/>
        <family val="2"/>
        <scheme val="minor"/>
      </rPr>
      <t xml:space="preserve"> Michael Butterfield</t>
    </r>
  </si>
  <si>
    <r>
      <t>Sent:</t>
    </r>
    <r>
      <rPr>
        <sz val="11"/>
        <color theme="1"/>
        <rFont val="Calibri"/>
        <family val="2"/>
        <scheme val="minor"/>
      </rPr>
      <t xml:space="preserve"> Tuesday, October 1, 2019 1:59 PM</t>
    </r>
  </si>
  <si>
    <t>To: John Trumpy &lt;jtrumpy@frontierscs.com&gt;</t>
  </si>
  <si>
    <r>
      <t>Cc:</t>
    </r>
    <r>
      <rPr>
        <sz val="11"/>
        <color theme="1"/>
        <rFont val="Calibri"/>
        <family val="2"/>
        <scheme val="minor"/>
      </rPr>
      <t xml:space="preserve"> Chris Borecky &lt;cborecky@frontierscs.com&gt;; Petra Coutts &lt;petracoutts@couttscourier.ca&gt;</t>
    </r>
  </si>
  <si>
    <r>
      <t>Subject:</t>
    </r>
    <r>
      <rPr>
        <sz val="11"/>
        <color theme="1"/>
        <rFont val="Calibri"/>
        <family val="2"/>
        <scheme val="minor"/>
      </rPr>
      <t xml:space="preserve"> RE: Brandt</t>
    </r>
  </si>
  <si>
    <t>Hi John,</t>
  </si>
  <si>
    <t>Good points.  50 Shipments a day to Manitoba &amp; Saskatchewan is great.</t>
  </si>
  <si>
    <r>
      <t>·</t>
    </r>
    <r>
      <rPr>
        <sz val="7"/>
        <color rgb="FF1F497D"/>
        <rFont val="Times New Roman"/>
        <family val="1"/>
      </rPr>
      <t xml:space="preserve">         </t>
    </r>
    <r>
      <rPr>
        <sz val="11"/>
        <color rgb="FF1F497D"/>
        <rFont val="Calibri"/>
        <family val="2"/>
        <scheme val="minor"/>
      </rPr>
      <t>Do we know the average weight of the parcels?</t>
    </r>
  </si>
  <si>
    <r>
      <t>·</t>
    </r>
    <r>
      <rPr>
        <sz val="7"/>
        <color rgb="FF1F497D"/>
        <rFont val="Times New Roman"/>
        <family val="1"/>
      </rPr>
      <t xml:space="preserve">         </t>
    </r>
    <r>
      <rPr>
        <sz val="11"/>
        <color rgb="FF1F497D"/>
        <rFont val="Calibri"/>
        <family val="2"/>
        <scheme val="minor"/>
      </rPr>
      <t>Which towns do they ship to?</t>
    </r>
  </si>
  <si>
    <r>
      <t>·</t>
    </r>
    <r>
      <rPr>
        <sz val="7"/>
        <color rgb="FF1F497D"/>
        <rFont val="Times New Roman"/>
        <family val="1"/>
      </rPr>
      <t xml:space="preserve">         </t>
    </r>
    <r>
      <rPr>
        <sz val="11"/>
        <color rgb="FF1F497D"/>
        <rFont val="Calibri"/>
        <family val="2"/>
        <scheme val="minor"/>
      </rPr>
      <t>Would they want a computer system i.e. Frontship or through an API?</t>
    </r>
  </si>
  <si>
    <r>
      <t>·</t>
    </r>
    <r>
      <rPr>
        <sz val="7"/>
        <color rgb="FF1F497D"/>
        <rFont val="Times New Roman"/>
        <family val="1"/>
      </rPr>
      <t xml:space="preserve">         </t>
    </r>
    <r>
      <rPr>
        <sz val="11"/>
        <color rgb="FF1F497D"/>
        <rFont val="Calibri"/>
        <family val="2"/>
        <scheme val="minor"/>
      </rPr>
      <t xml:space="preserve">When do you think we should pick up at Brandt?  </t>
    </r>
  </si>
  <si>
    <r>
      <t>o</t>
    </r>
    <r>
      <rPr>
        <sz val="7"/>
        <color rgb="FF1F497D"/>
        <rFont val="Times New Roman"/>
        <family val="1"/>
      </rPr>
      <t xml:space="preserve">   </t>
    </r>
    <r>
      <rPr>
        <sz val="11"/>
        <color rgb="FF1F497D"/>
        <rFont val="Calibri"/>
        <family val="2"/>
        <scheme val="minor"/>
      </rPr>
      <t>When would we have to get to Winnipeg to get out to Brandon and rural MB?</t>
    </r>
  </si>
  <si>
    <r>
      <t>·</t>
    </r>
    <r>
      <rPr>
        <sz val="7"/>
        <color rgb="FF1F497D"/>
        <rFont val="Times New Roman"/>
        <family val="1"/>
      </rPr>
      <t xml:space="preserve">         </t>
    </r>
    <r>
      <rPr>
        <sz val="11"/>
        <color rgb="FF1F497D"/>
        <rFont val="Calibri"/>
        <family val="2"/>
        <scheme val="minor"/>
      </rPr>
      <t>What is the average weight of the shipments?</t>
    </r>
  </si>
  <si>
    <r>
      <t>·</t>
    </r>
    <r>
      <rPr>
        <sz val="7"/>
        <color rgb="FF1F497D"/>
        <rFont val="Times New Roman"/>
        <family val="1"/>
      </rPr>
      <t xml:space="preserve">         </t>
    </r>
    <r>
      <rPr>
        <sz val="11"/>
        <color rgb="FF1F497D"/>
        <rFont val="Calibri"/>
        <family val="2"/>
        <scheme val="minor"/>
      </rPr>
      <t>We could get to Saskatoon at night and get out with the UPS deliveries.</t>
    </r>
  </si>
  <si>
    <t>Thank you,</t>
  </si>
  <si>
    <t>Michael Butterfield</t>
  </si>
  <si>
    <t>Frontier Supply Chain Solutions Inc.</t>
  </si>
  <si>
    <t>310-555 Hervo Street, Winnipeg, MB R3T 3L6</t>
  </si>
  <si>
    <t>Tel: 204-784-4800  | Fax: 204-784-4803</t>
  </si>
  <si>
    <r>
      <t>mbutterfield@frontierscs.com</t>
    </r>
    <r>
      <rPr>
        <sz val="11"/>
        <color rgb="FF1F497D"/>
        <rFont val="Calibri"/>
        <family val="2"/>
        <scheme val="minor"/>
      </rPr>
      <t xml:space="preserve"> | </t>
    </r>
    <r>
      <rPr>
        <sz val="11"/>
        <color theme="1"/>
        <rFont val="Calibri"/>
        <family val="2"/>
        <scheme val="minor"/>
      </rPr>
      <t>www.frontierscs.com</t>
    </r>
  </si>
  <si>
    <r>
      <t xml:space="preserve">Follow us on: </t>
    </r>
    <r>
      <rPr>
        <b/>
        <sz val="11"/>
        <color rgb="FFED6929"/>
        <rFont val="Calibri"/>
        <family val="2"/>
        <scheme val="minor"/>
      </rPr>
      <t>Twitter</t>
    </r>
    <r>
      <rPr>
        <sz val="11"/>
        <color rgb="FFED6929"/>
        <rFont val="Calibri"/>
        <family val="2"/>
        <scheme val="minor"/>
      </rPr>
      <t xml:space="preserve"> |</t>
    </r>
    <r>
      <rPr>
        <b/>
        <sz val="11"/>
        <color rgb="FFED6929"/>
        <rFont val="Calibri"/>
        <family val="2"/>
        <scheme val="minor"/>
      </rPr>
      <t>LinkedIn</t>
    </r>
  </si>
  <si>
    <t>**All business is transacted subject to the Standard Trading Conditions of the Canadian International Freight Forwarders Association (CIFFA), along with the Terms &amp; Conditions of Service of the National Customs Brokers &amp; Forwarders Association of America, Inc., (NCBFAA), a copy of both can be made available upon request, or at: http://www.frontierscs.com/forms</t>
  </si>
  <si>
    <r>
      <t>From:</t>
    </r>
    <r>
      <rPr>
        <sz val="11"/>
        <color theme="1"/>
        <rFont val="Calibri"/>
        <family val="2"/>
        <scheme val="minor"/>
      </rPr>
      <t xml:space="preserve"> John Trumpy</t>
    </r>
  </si>
  <si>
    <r>
      <t>Sent:</t>
    </r>
    <r>
      <rPr>
        <sz val="11"/>
        <color theme="1"/>
        <rFont val="Calibri"/>
        <family val="2"/>
        <scheme val="minor"/>
      </rPr>
      <t xml:space="preserve"> Monday, September 30, 2019 1:53 PM</t>
    </r>
  </si>
  <si>
    <t>To: Michael Butterfield &lt;MButterfield@frontierscs.com&gt;</t>
  </si>
  <si>
    <t>Cc: Chris Borecky &lt;cborecky@frontierscs.com&gt;</t>
  </si>
  <si>
    <r>
      <t>1.</t>
    </r>
    <r>
      <rPr>
        <sz val="7"/>
        <color rgb="FF1F497D"/>
        <rFont val="Times New Roman"/>
        <family val="1"/>
      </rPr>
      <t xml:space="preserve">       </t>
    </r>
    <r>
      <rPr>
        <sz val="11"/>
        <color rgb="FF1F497D"/>
        <rFont val="Calibri"/>
        <family val="2"/>
        <scheme val="minor"/>
      </rPr>
      <t>Selling Point - Local company who can be reached and worked with to find solutions to their problems – Puro and Loomis don’t respond well to Brandt, they say their requests “fall on deaf ears”. We are set up just as good as those two operationally wise in SK and MB to do deliveries and are willing to work with them on issues or unique set ups they might require</t>
    </r>
  </si>
  <si>
    <r>
      <t>2.</t>
    </r>
    <r>
      <rPr>
        <sz val="7"/>
        <color rgb="FF1F497D"/>
        <rFont val="Times New Roman"/>
        <family val="1"/>
      </rPr>
      <t xml:space="preserve">       </t>
    </r>
    <r>
      <rPr>
        <sz val="11"/>
        <color rgb="FF1F497D"/>
        <rFont val="Calibri"/>
        <family val="2"/>
        <scheme val="minor"/>
      </rPr>
      <t>Tracking - Good to know, how long would this take to set up?</t>
    </r>
  </si>
  <si>
    <r>
      <t>3.</t>
    </r>
    <r>
      <rPr>
        <sz val="7"/>
        <color rgb="FF1F497D"/>
        <rFont val="Times New Roman"/>
        <family val="1"/>
      </rPr>
      <t xml:space="preserve">       </t>
    </r>
    <r>
      <rPr>
        <sz val="11"/>
        <color rgb="FF1F497D"/>
        <rFont val="Calibri"/>
        <family val="2"/>
        <scheme val="minor"/>
      </rPr>
      <t>Sale Process – I’ve met with the head Garnet, and two other lower level parts managers in Saskatoon and Regina. I’d like to get a pricing plan off this week and review it with Garnet next week in Regina.  </t>
    </r>
  </si>
  <si>
    <r>
      <t>Sent:</t>
    </r>
    <r>
      <rPr>
        <sz val="11"/>
        <color theme="1"/>
        <rFont val="Calibri"/>
        <family val="2"/>
        <scheme val="minor"/>
      </rPr>
      <t xml:space="preserve"> Monday, September 30, 2019 6:57 AM</t>
    </r>
  </si>
  <si>
    <r>
      <t>To:</t>
    </r>
    <r>
      <rPr>
        <sz val="11"/>
        <color theme="1"/>
        <rFont val="Calibri"/>
        <family val="2"/>
        <scheme val="minor"/>
      </rPr>
      <t xml:space="preserve"> John Trumpy &lt;jtrumpy@frontierscs.com&gt;; Petra Coutts &lt;petracoutts@couttscourier.ca&gt;; Angel Du &lt;adu@frontierscs.com&gt;</t>
    </r>
  </si>
  <si>
    <t>Cc: Vince DiBernardo &lt;vdibernardo@frontierscs.com&gt;</t>
  </si>
  <si>
    <t xml:space="preserve">Hi John, Petra and I talked about Brandt last week.  </t>
  </si>
  <si>
    <r>
      <t>·</t>
    </r>
    <r>
      <rPr>
        <sz val="7"/>
        <color rgb="FF1F497D"/>
        <rFont val="Times New Roman"/>
        <family val="1"/>
      </rPr>
      <t xml:space="preserve">         </t>
    </r>
    <r>
      <rPr>
        <sz val="11"/>
        <color rgb="FF1F497D"/>
        <rFont val="Calibri"/>
        <family val="2"/>
        <scheme val="minor"/>
      </rPr>
      <t xml:space="preserve">How would you sell to Brandt regarding us shipping.  </t>
    </r>
  </si>
  <si>
    <r>
      <t>·</t>
    </r>
    <r>
      <rPr>
        <sz val="7"/>
        <color rgb="FF1F497D"/>
        <rFont val="Times New Roman"/>
        <family val="1"/>
      </rPr>
      <t xml:space="preserve">         </t>
    </r>
    <r>
      <rPr>
        <sz val="11"/>
        <color rgb="FF1F497D"/>
        <rFont val="Calibri"/>
        <family val="2"/>
        <scheme val="minor"/>
      </rPr>
      <t>We can provide the CC Mobile app to our agents.  This would allow tracking in Saskatchewan.</t>
    </r>
  </si>
  <si>
    <r>
      <t>·</t>
    </r>
    <r>
      <rPr>
        <sz val="7"/>
        <color rgb="FF1F497D"/>
        <rFont val="Times New Roman"/>
        <family val="1"/>
      </rPr>
      <t xml:space="preserve">         </t>
    </r>
    <r>
      <rPr>
        <sz val="11"/>
        <color rgb="FF1F497D"/>
        <rFont val="Calibri"/>
        <family val="2"/>
        <scheme val="minor"/>
      </rPr>
      <t>In Manitoba we can provide tracking for our delivery locations and the tracking is on our website.</t>
    </r>
  </si>
  <si>
    <r>
      <t>·</t>
    </r>
    <r>
      <rPr>
        <sz val="7"/>
        <color rgb="FF1F497D"/>
        <rFont val="Times New Roman"/>
        <family val="1"/>
      </rPr>
      <t xml:space="preserve">         </t>
    </r>
    <r>
      <rPr>
        <sz val="11"/>
        <color rgb="FF1F497D"/>
        <rFont val="Calibri"/>
        <family val="2"/>
        <scheme val="minor"/>
      </rPr>
      <t xml:space="preserve">My question mark is how do we combine the delivery into 1 platform.  </t>
    </r>
  </si>
  <si>
    <r>
      <t>a.</t>
    </r>
    <r>
      <rPr>
        <sz val="7"/>
        <color rgb="FF1F497D"/>
        <rFont val="Times New Roman"/>
        <family val="1"/>
      </rPr>
      <t xml:space="preserve">       </t>
    </r>
    <r>
      <rPr>
        <sz val="11"/>
        <color rgb="FF1F497D"/>
        <rFont val="Calibri"/>
        <family val="2"/>
        <scheme val="minor"/>
      </rPr>
      <t>Vince is this something we could do?</t>
    </r>
  </si>
  <si>
    <r>
      <t>·</t>
    </r>
    <r>
      <rPr>
        <sz val="7"/>
        <color rgb="FF1F497D"/>
        <rFont val="Times New Roman"/>
        <family val="1"/>
      </rPr>
      <t xml:space="preserve">         </t>
    </r>
    <r>
      <rPr>
        <sz val="11"/>
        <color rgb="FF1F497D"/>
        <rFont val="Calibri"/>
        <family val="2"/>
        <scheme val="minor"/>
      </rPr>
      <t>Where are you at in the sales process?</t>
    </r>
  </si>
  <si>
    <r>
      <t>Sent:</t>
    </r>
    <r>
      <rPr>
        <sz val="11"/>
        <color theme="1"/>
        <rFont val="Calibri"/>
        <family val="2"/>
        <scheme val="minor"/>
      </rPr>
      <t xml:space="preserve"> Monday, September 16, 2019 1:17 PM</t>
    </r>
  </si>
  <si>
    <r>
      <t>To:</t>
    </r>
    <r>
      <rPr>
        <sz val="11"/>
        <color theme="1"/>
        <rFont val="Calibri"/>
        <family val="2"/>
        <scheme val="minor"/>
      </rPr>
      <t xml:space="preserve"> Michael Butterfield &lt;MButterfield@frontierscs.com&gt;; Petra Coutts &lt;petracoutts@couttscourier.ca&gt;</t>
    </r>
  </si>
  <si>
    <r>
      <t>Subject:</t>
    </r>
    <r>
      <rPr>
        <sz val="11"/>
        <color theme="1"/>
        <rFont val="Calibri"/>
        <family val="2"/>
        <scheme val="minor"/>
      </rPr>
      <t xml:space="preserve"> Brandt</t>
    </r>
  </si>
  <si>
    <t>I met with Chris Mcleod at Brandt last week. They ship about 50 packages a day throughout MB and SK using Loomis and Puro. In order for us to be even considered, we would need to be able to provide them with transit time reporting so that they can review our “on time delivery rating”. As it sits right now, I don’t believe we can accurately do this on Courier Complete because our agents don’t use our technology. Do either of you have a work around, or a way that this can be done without creating too much work?</t>
  </si>
  <si>
    <t>John Trumpy</t>
  </si>
  <si>
    <t>Business Development</t>
  </si>
  <si>
    <t>Frontier Supply Chain Solutions, Inc.</t>
  </si>
  <si>
    <t>3927 Brodsky Ave, Saskatoon SK, L4G 6K2</t>
  </si>
  <si>
    <t>Tel: (306) 500-0762 ext. 1600  Mobile: (306) 380-0663</t>
  </si>
  <si>
    <r>
      <t>jtrumpy@frontierscs.com</t>
    </r>
    <r>
      <rPr>
        <sz val="11"/>
        <color rgb="FF1F497D"/>
        <rFont val="Calibri"/>
        <family val="2"/>
        <scheme val="minor"/>
      </rPr>
      <t xml:space="preserve"> | </t>
    </r>
    <r>
      <rPr>
        <sz val="11"/>
        <color rgb="FF0000FF"/>
        <rFont val="Calibri"/>
        <family val="2"/>
        <scheme val="minor"/>
      </rPr>
      <t>www.frontierscs.com</t>
    </r>
  </si>
  <si>
    <t>Notes</t>
  </si>
  <si>
    <t>Picking up 50 parcel shipments a day</t>
  </si>
  <si>
    <t>Deliveries going throughout Saskatchewan</t>
  </si>
  <si>
    <t>Don't know average weight but assuming 25 lbs per shipment</t>
  </si>
  <si>
    <t xml:space="preserve">Lbs </t>
  </si>
  <si>
    <t>Weight</t>
  </si>
  <si>
    <t>Price Per lb</t>
  </si>
  <si>
    <t>Shipments</t>
  </si>
  <si>
    <t>Vendor</t>
  </si>
  <si>
    <t>1 - 10 lbs</t>
  </si>
  <si>
    <t>Each add lb</t>
  </si>
  <si>
    <t>Per Stop</t>
  </si>
  <si>
    <t>Extra Piece</t>
  </si>
  <si>
    <t>AM Delivery</t>
  </si>
  <si>
    <t>Nelson Courier</t>
  </si>
  <si>
    <t>TNN</t>
  </si>
  <si>
    <t>West &amp; East Saskatoon</t>
  </si>
  <si>
    <t>T-Force</t>
  </si>
  <si>
    <t xml:space="preserve">Warren's Parcel </t>
  </si>
  <si>
    <t>Sheldon Bell</t>
  </si>
  <si>
    <t>Larry Blenkin</t>
  </si>
  <si>
    <t>Raymore</t>
  </si>
  <si>
    <t>Reid Junek</t>
  </si>
  <si>
    <t>Louis Odnokon</t>
  </si>
  <si>
    <t>Austin Gunther</t>
  </si>
  <si>
    <t xml:space="preserve">John Wright </t>
  </si>
  <si>
    <t>3927 Brodsky Avenue</t>
  </si>
  <si>
    <t xml:space="preserve">Representative </t>
  </si>
  <si>
    <t>Saskatoon, SK S7P 0C9</t>
  </si>
  <si>
    <t>T: 306-653-3784</t>
  </si>
  <si>
    <t>Revision Date</t>
  </si>
  <si>
    <t>F: 306-653-7020</t>
  </si>
  <si>
    <t>Rates are based upon $______ in annual freight billings to Frontier</t>
  </si>
  <si>
    <t>Rate Confirmation</t>
  </si>
  <si>
    <t>Contact</t>
  </si>
  <si>
    <t>Currency</t>
  </si>
  <si>
    <t>CAD</t>
  </si>
  <si>
    <t xml:space="preserve">Client Signature </t>
  </si>
  <si>
    <t xml:space="preserve">This rate proposal is confidential </t>
  </si>
  <si>
    <t>Should there be a material change in shipping activity of your profile your representative will provided details for discussion resulting in a re-negotiation of the rates.</t>
  </si>
  <si>
    <t xml:space="preserve"> - The greater of the Cubed weight and actual weight will always be used when calculating the freight fee </t>
  </si>
  <si>
    <t>Shipments / Year</t>
  </si>
  <si>
    <t>Shipments / Month</t>
  </si>
  <si>
    <t>Min Shipments / Day</t>
  </si>
  <si>
    <t>Shipments ()per day)</t>
  </si>
  <si>
    <t>Your Name</t>
  </si>
  <si>
    <t>Company Name</t>
  </si>
  <si>
    <t>https://www.frontierscs.com/wp-content/uploads/2021/04/Terms-and-Conditions-Transportation-2021-pdf.pdf</t>
  </si>
  <si>
    <t xml:space="preserve">Terms &amp; Conditions </t>
  </si>
  <si>
    <t>https://www.frontierscs.com/wp-content/uploads/2021/04/Frontier-SCS-Accessorial-Fees-List-2021-pdf-002.pdf</t>
  </si>
  <si>
    <t>Accessorial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</si>
</sst>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Arial"/>
      <family val="2"/>
    </font>
    <font>
      <sz val="10"/>
      <color theme="1"/>
      <name val="Arial"/>
      <family val="2"/>
    </font>
    <font>
      <b/>
      <sz val="11"/>
      <color theme="1"/>
      <name val="Calibri"/>
      <family val="2"/>
      <scheme val="minor"/>
    </font>
    <font>
      <u/>
      <sz val="11"/>
      <color theme="10"/>
      <name val="Calibri"/>
      <family val="2"/>
      <scheme val="minor"/>
    </font>
    <font>
      <sz val="11"/>
      <color rgb="FF1F497D"/>
      <name val="Calibri"/>
      <family val="2"/>
      <scheme val="minor"/>
    </font>
    <font>
      <sz val="11"/>
      <color rgb="FF1F497D"/>
      <name val="Symbol"/>
      <family val="1"/>
      <charset val="2"/>
    </font>
    <font>
      <sz val="7"/>
      <color rgb="FF1F497D"/>
      <name val="Times New Roman"/>
      <family val="1"/>
    </font>
    <font>
      <sz val="11"/>
      <color rgb="FF1F497D"/>
      <name val="Courier New"/>
      <family val="3"/>
    </font>
    <font>
      <b/>
      <sz val="11"/>
      <color rgb="FFED6929"/>
      <name val="Calibri"/>
      <family val="2"/>
      <scheme val="minor"/>
    </font>
    <font>
      <sz val="11"/>
      <color rgb="FFED6929"/>
      <name val="Calibri"/>
      <family val="2"/>
      <scheme val="minor"/>
    </font>
    <font>
      <sz val="11"/>
      <color rgb="FF0000FF"/>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1"/>
      <color theme="1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rgb="FFEF6131"/>
        <bgColor indexed="64"/>
      </patternFill>
    </fill>
    <fill>
      <patternFill patternType="solid">
        <fgColor theme="5"/>
        <bgColor indexed="64"/>
      </patternFill>
    </fill>
    <fill>
      <patternFill patternType="solid">
        <fgColor rgb="FFFFC000"/>
        <bgColor indexed="64"/>
      </patternFill>
    </fill>
    <fill>
      <patternFill patternType="solid">
        <fgColor rgb="FFFFFF00"/>
        <bgColor indexed="64"/>
      </patternFill>
    </fill>
  </fills>
  <borders count="13">
    <border>
      <left/>
      <right/>
      <top/>
      <bottom/>
      <diagonal/>
    </border>
    <border>
      <left style="thin">
        <color theme="0"/>
      </left>
      <right style="thin">
        <color theme="0"/>
      </right>
      <top style="thin">
        <color theme="0"/>
      </top>
      <bottom style="thin">
        <color theme="0"/>
      </bottom>
      <diagonal/>
    </border>
    <border>
      <left/>
      <right style="thin">
        <color rgb="FFEF6131"/>
      </right>
      <top/>
      <bottom style="thin">
        <color rgb="FFEF6131"/>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right style="thin">
        <color rgb="FFEF6131"/>
      </right>
      <top/>
      <bottom/>
      <diagonal/>
    </border>
    <border>
      <left style="thin">
        <color theme="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72">
    <xf numFmtId="0" fontId="0" fillId="0" borderId="0" xfId="0"/>
    <xf numFmtId="0" fontId="2" fillId="2" borderId="1" xfId="0" applyFont="1" applyFill="1" applyBorder="1" applyAlignment="1">
      <alignment horizontal="center" vertical="center"/>
    </xf>
    <xf numFmtId="43" fontId="3" fillId="0" borderId="2" xfId="1" applyFont="1" applyBorder="1" applyAlignment="1">
      <alignment horizontal="left" vertical="center"/>
    </xf>
    <xf numFmtId="43" fontId="3" fillId="0" borderId="2" xfId="1" applyFont="1" applyBorder="1" applyAlignment="1">
      <alignment horizontal="center" vertical="center"/>
    </xf>
    <xf numFmtId="43" fontId="3" fillId="0" borderId="2" xfId="1" applyFont="1" applyFill="1" applyBorder="1" applyAlignment="1">
      <alignment horizontal="center" vertical="center"/>
    </xf>
    <xf numFmtId="49" fontId="2" fillId="2" borderId="1" xfId="0" applyNumberFormat="1" applyFont="1" applyFill="1" applyBorder="1" applyAlignment="1">
      <alignment horizontal="center" vertical="center"/>
    </xf>
    <xf numFmtId="0" fontId="4" fillId="0" borderId="0" xfId="0" applyFont="1"/>
    <xf numFmtId="0" fontId="2" fillId="2" borderId="3" xfId="0" applyFont="1" applyFill="1" applyBorder="1" applyAlignment="1">
      <alignment horizontal="center" vertical="center"/>
    </xf>
    <xf numFmtId="9" fontId="0" fillId="0" borderId="4" xfId="2" applyFont="1" applyBorder="1"/>
    <xf numFmtId="9" fontId="0" fillId="0" borderId="4" xfId="0" applyNumberFormat="1" applyFont="1" applyBorder="1"/>
    <xf numFmtId="0" fontId="0" fillId="0" borderId="4" xfId="0" applyBorder="1"/>
    <xf numFmtId="9" fontId="0" fillId="0" borderId="4" xfId="0" applyNumberFormat="1" applyBorder="1"/>
    <xf numFmtId="0" fontId="4" fillId="0" borderId="4" xfId="1" applyNumberFormat="1" applyFont="1" applyBorder="1" applyAlignment="1">
      <alignment horizontal="center"/>
    </xf>
    <xf numFmtId="0" fontId="0" fillId="0" borderId="4" xfId="0" applyFont="1" applyBorder="1"/>
    <xf numFmtId="0" fontId="4" fillId="0" borderId="0" xfId="1" applyNumberFormat="1" applyFont="1" applyFill="1" applyBorder="1" applyAlignment="1">
      <alignment horizontal="left"/>
    </xf>
    <xf numFmtId="0" fontId="0" fillId="0" borderId="0" xfId="0" applyAlignment="1">
      <alignment vertical="center"/>
    </xf>
    <xf numFmtId="43" fontId="0" fillId="0" borderId="0" xfId="0" applyNumberFormat="1"/>
    <xf numFmtId="43" fontId="3" fillId="0" borderId="0" xfId="1" applyFont="1" applyFill="1" applyBorder="1" applyAlignment="1">
      <alignment horizontal="center" vertical="center"/>
    </xf>
    <xf numFmtId="43" fontId="3" fillId="0" borderId="5"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43" fontId="0" fillId="0" borderId="0" xfId="1" applyFont="1"/>
    <xf numFmtId="0" fontId="4" fillId="0" borderId="0" xfId="0" applyFont="1" applyAlignment="1">
      <alignment vertical="center"/>
    </xf>
    <xf numFmtId="0" fontId="0" fillId="0" borderId="0" xfId="0" applyAlignment="1">
      <alignment horizontal="left"/>
    </xf>
    <xf numFmtId="43" fontId="3" fillId="4" borderId="2" xfId="1" applyFont="1" applyFill="1" applyBorder="1" applyAlignment="1">
      <alignment horizontal="left" vertical="center"/>
    </xf>
    <xf numFmtId="43" fontId="3" fillId="4" borderId="2" xfId="1" applyFont="1" applyFill="1" applyBorder="1" applyAlignment="1">
      <alignment horizontal="center" vertical="center"/>
    </xf>
    <xf numFmtId="0" fontId="5" fillId="0" borderId="0" xfId="3"/>
    <xf numFmtId="49" fontId="4" fillId="0" borderId="0" xfId="0" applyNumberFormat="1" applyFont="1"/>
    <xf numFmtId="43" fontId="3" fillId="0" borderId="0" xfId="1" applyFont="1" applyBorder="1" applyAlignment="1">
      <alignment horizontal="center" vertical="center"/>
    </xf>
    <xf numFmtId="0" fontId="2" fillId="0" borderId="3" xfId="0" applyFont="1" applyFill="1" applyBorder="1" applyAlignment="1">
      <alignment horizontal="center" vertical="center"/>
    </xf>
    <xf numFmtId="43" fontId="3" fillId="0" borderId="2" xfId="1" applyFont="1" applyBorder="1" applyAlignment="1">
      <alignment horizontal="center" vertical="center" wrapText="1"/>
    </xf>
    <xf numFmtId="0" fontId="4" fillId="3" borderId="4"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vertical="center" wrapText="1"/>
    </xf>
    <xf numFmtId="0" fontId="0" fillId="0" borderId="0" xfId="0" applyFill="1" applyBorder="1" applyAlignment="1">
      <alignment horizontal="center" vertical="center"/>
    </xf>
    <xf numFmtId="0" fontId="0" fillId="0" borderId="0" xfId="0" applyAlignment="1">
      <alignment wrapText="1"/>
    </xf>
    <xf numFmtId="8" fontId="0" fillId="0" borderId="0" xfId="0" applyNumberFormat="1"/>
    <xf numFmtId="0" fontId="6" fillId="0" borderId="0" xfId="0" applyFont="1" applyAlignment="1">
      <alignment vertical="center"/>
    </xf>
    <xf numFmtId="0" fontId="5" fillId="0" borderId="0" xfId="3" applyAlignment="1">
      <alignment vertical="center"/>
    </xf>
    <xf numFmtId="0" fontId="7" fillId="0" borderId="0" xfId="0" applyFont="1" applyAlignment="1">
      <alignment horizontal="left" vertical="center" indent="5"/>
    </xf>
    <xf numFmtId="0" fontId="9" fillId="0" borderId="0" xfId="0" applyFont="1" applyAlignment="1">
      <alignment horizontal="left" vertical="center" indent="10"/>
    </xf>
    <xf numFmtId="0" fontId="6" fillId="0" borderId="0" xfId="0" applyFont="1" applyAlignment="1">
      <alignment horizontal="left" vertical="center" indent="5"/>
    </xf>
    <xf numFmtId="0" fontId="6" fillId="0" borderId="0" xfId="0" applyFont="1" applyAlignment="1">
      <alignment horizontal="left" vertical="center" indent="10"/>
    </xf>
    <xf numFmtId="0" fontId="12" fillId="0" borderId="0" xfId="0" applyFont="1" applyAlignment="1">
      <alignment vertical="center"/>
    </xf>
    <xf numFmtId="0" fontId="13" fillId="0" borderId="0" xfId="0" applyFont="1"/>
    <xf numFmtId="0" fontId="16" fillId="0" borderId="0" xfId="0" applyFont="1"/>
    <xf numFmtId="14" fontId="0" fillId="0" borderId="4" xfId="0" applyNumberFormat="1" applyBorder="1"/>
    <xf numFmtId="0" fontId="17" fillId="0" borderId="4" xfId="3" applyFont="1" applyBorder="1"/>
    <xf numFmtId="0" fontId="1" fillId="0" borderId="4" xfId="0" applyFont="1" applyBorder="1"/>
    <xf numFmtId="0" fontId="15" fillId="0" borderId="4" xfId="0" applyFont="1" applyBorder="1" applyAlignment="1">
      <alignment horizontal="left"/>
    </xf>
    <xf numFmtId="0" fontId="0" fillId="0" borderId="12" xfId="0" applyBorder="1"/>
    <xf numFmtId="0" fontId="0" fillId="0" borderId="4" xfId="0" applyBorder="1" applyAlignment="1">
      <alignment horizontal="right"/>
    </xf>
    <xf numFmtId="43" fontId="3" fillId="0" borderId="0" xfId="0" applyNumberFormat="1" applyFont="1" applyBorder="1" applyAlignment="1">
      <alignment horizontal="left" vertical="center"/>
    </xf>
    <xf numFmtId="0" fontId="2" fillId="0" borderId="0" xfId="0" applyFont="1" applyFill="1" applyBorder="1" applyAlignment="1">
      <alignment horizontal="center" vertical="center"/>
    </xf>
    <xf numFmtId="0" fontId="2" fillId="2" borderId="1" xfId="0" applyFont="1" applyFill="1" applyBorder="1" applyAlignment="1">
      <alignment horizontal="left" vertical="center"/>
    </xf>
    <xf numFmtId="43" fontId="3" fillId="0" borderId="2" xfId="1" applyFont="1" applyFill="1" applyBorder="1" applyAlignment="1">
      <alignment horizontal="left" vertical="center"/>
    </xf>
    <xf numFmtId="164" fontId="0" fillId="5" borderId="4" xfId="1" applyNumberFormat="1" applyFont="1" applyFill="1" applyBorder="1"/>
    <xf numFmtId="0" fontId="0" fillId="5" borderId="4" xfId="0" applyFill="1" applyBorder="1"/>
    <xf numFmtId="0" fontId="19" fillId="0" borderId="0" xfId="3" applyFont="1"/>
    <xf numFmtId="0" fontId="14" fillId="0" borderId="9" xfId="0" applyFont="1" applyBorder="1" applyAlignment="1">
      <alignment horizontal="left"/>
    </xf>
    <xf numFmtId="0" fontId="14" fillId="0" borderId="10" xfId="0" applyFont="1" applyBorder="1" applyAlignment="1">
      <alignment horizontal="left"/>
    </xf>
    <xf numFmtId="0" fontId="15" fillId="5" borderId="9" xfId="0" applyFont="1" applyFill="1" applyBorder="1" applyAlignment="1">
      <alignment horizontal="left"/>
    </xf>
    <xf numFmtId="0" fontId="15" fillId="5" borderId="10" xfId="0" applyFont="1" applyFill="1" applyBorder="1" applyAlignment="1">
      <alignment horizontal="left"/>
    </xf>
    <xf numFmtId="0" fontId="0" fillId="0" borderId="9" xfId="0" applyFill="1" applyBorder="1" applyAlignment="1">
      <alignment horizontal="left" wrapText="1"/>
    </xf>
    <xf numFmtId="0" fontId="0" fillId="0" borderId="10" xfId="0" applyFill="1" applyBorder="1" applyAlignment="1">
      <alignment horizontal="left" wrapText="1"/>
    </xf>
    <xf numFmtId="43" fontId="18" fillId="0" borderId="9" xfId="0" applyNumberFormat="1" applyFont="1" applyFill="1" applyBorder="1" applyAlignment="1">
      <alignment horizontal="left" vertical="top" wrapText="1"/>
    </xf>
    <xf numFmtId="43" fontId="18" fillId="0" borderId="11" xfId="0" applyNumberFormat="1" applyFont="1" applyFill="1" applyBorder="1" applyAlignment="1">
      <alignment horizontal="left" vertical="top" wrapText="1"/>
    </xf>
    <xf numFmtId="43" fontId="18" fillId="0" borderId="10" xfId="0" applyNumberFormat="1" applyFont="1" applyFill="1" applyBorder="1" applyAlignment="1">
      <alignment horizontal="left" vertical="top"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31750</xdr:colOff>
      <xdr:row>0</xdr:row>
      <xdr:rowOff>104775</xdr:rowOff>
    </xdr:from>
    <xdr:to>
      <xdr:col>5</xdr:col>
      <xdr:colOff>60324</xdr:colOff>
      <xdr:row>2</xdr:row>
      <xdr:rowOff>105255</xdr:rowOff>
    </xdr:to>
    <xdr:pic>
      <xdr:nvPicPr>
        <xdr:cNvPr id="3" name="Picture 2" descr="Description: Description: Description: Frontier SCS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3675" y="104775"/>
          <a:ext cx="1628774" cy="429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rontierscs.com/wp-content/uploads/2021/04/Terms-and-Conditions-Transportation-2021-pdf.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mailto:MButterfield@frontierscs.com" TargetMode="External"/><Relationship Id="rId7" Type="http://schemas.openxmlformats.org/officeDocument/2006/relationships/printerSettings" Target="../printerSettings/printerSettings3.bin"/><Relationship Id="rId2" Type="http://schemas.openxmlformats.org/officeDocument/2006/relationships/hyperlink" Target="http://www.frontierscs.com/forms" TargetMode="External"/><Relationship Id="rId1" Type="http://schemas.openxmlformats.org/officeDocument/2006/relationships/hyperlink" Target="mailto:jtrumpy@frontierscs.com" TargetMode="External"/><Relationship Id="rId6" Type="http://schemas.openxmlformats.org/officeDocument/2006/relationships/hyperlink" Target="http://www.frontierscs.com/forms" TargetMode="External"/><Relationship Id="rId5" Type="http://schemas.openxmlformats.org/officeDocument/2006/relationships/hyperlink" Target="mailto:vdibernardo@frontierscs.com" TargetMode="External"/><Relationship Id="rId4" Type="http://schemas.openxmlformats.org/officeDocument/2006/relationships/hyperlink" Target="mailto:cborecky@frontiersc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79"/>
  <sheetViews>
    <sheetView tabSelected="1" workbookViewId="0">
      <selection activeCell="B6" sqref="B6"/>
    </sheetView>
  </sheetViews>
  <sheetFormatPr defaultRowHeight="15" x14ac:dyDescent="0.25"/>
  <cols>
    <col min="1" max="1" width="21" customWidth="1"/>
    <col min="2" max="2" width="31.85546875" customWidth="1"/>
    <col min="3" max="3" width="9.42578125" bestFit="1" customWidth="1"/>
    <col min="4" max="4" width="15.28515625" customWidth="1"/>
    <col min="5" max="9" width="8.7109375" customWidth="1"/>
  </cols>
  <sheetData>
    <row r="2" spans="1:4" ht="18.75" x14ac:dyDescent="0.3">
      <c r="A2" s="61" t="s">
        <v>455</v>
      </c>
      <c r="B2" s="62"/>
    </row>
    <row r="3" spans="1:4" ht="15.75" x14ac:dyDescent="0.25">
      <c r="A3" s="63" t="s">
        <v>468</v>
      </c>
      <c r="B3" s="64"/>
    </row>
    <row r="4" spans="1:4" ht="15.75" x14ac:dyDescent="0.25">
      <c r="A4" s="51" t="s">
        <v>456</v>
      </c>
      <c r="B4" s="51"/>
    </row>
    <row r="5" spans="1:4" ht="18.75" x14ac:dyDescent="0.3">
      <c r="A5" s="10" t="s">
        <v>457</v>
      </c>
      <c r="B5" s="53" t="s">
        <v>458</v>
      </c>
      <c r="D5" s="47" t="s">
        <v>448</v>
      </c>
    </row>
    <row r="6" spans="1:4" ht="18.75" x14ac:dyDescent="0.3">
      <c r="A6" s="10" t="s">
        <v>307</v>
      </c>
      <c r="B6" s="48">
        <v>44459</v>
      </c>
      <c r="D6" s="47" t="s">
        <v>450</v>
      </c>
    </row>
    <row r="7" spans="1:4" ht="18.75" x14ac:dyDescent="0.3">
      <c r="A7" s="10" t="s">
        <v>452</v>
      </c>
      <c r="B7" s="48">
        <f>B6+60</f>
        <v>44519</v>
      </c>
      <c r="D7" s="47" t="s">
        <v>451</v>
      </c>
    </row>
    <row r="8" spans="1:4" x14ac:dyDescent="0.25">
      <c r="A8" s="10" t="s">
        <v>466</v>
      </c>
      <c r="B8" s="58">
        <v>0</v>
      </c>
      <c r="D8" t="s">
        <v>453</v>
      </c>
    </row>
    <row r="9" spans="1:4" ht="18.75" x14ac:dyDescent="0.3">
      <c r="A9" s="49"/>
      <c r="B9" s="50"/>
      <c r="D9" s="47" t="s">
        <v>306</v>
      </c>
    </row>
    <row r="10" spans="1:4" ht="31.5" customHeight="1" x14ac:dyDescent="0.25">
      <c r="A10" s="65" t="s">
        <v>454</v>
      </c>
      <c r="B10" s="66"/>
    </row>
    <row r="11" spans="1:4" x14ac:dyDescent="0.25">
      <c r="A11" s="10" t="s">
        <v>449</v>
      </c>
      <c r="B11" s="59" t="s">
        <v>467</v>
      </c>
    </row>
    <row r="13" spans="1:4" ht="30" x14ac:dyDescent="0.25">
      <c r="A13" s="1" t="s">
        <v>308</v>
      </c>
      <c r="B13" s="1" t="s">
        <v>309</v>
      </c>
      <c r="C13" s="5" t="s">
        <v>21</v>
      </c>
      <c r="D13" s="34" t="s">
        <v>22</v>
      </c>
    </row>
    <row r="14" spans="1:4" x14ac:dyDescent="0.25">
      <c r="A14" s="56" t="s">
        <v>315</v>
      </c>
      <c r="B14" s="2" t="s">
        <v>45</v>
      </c>
      <c r="C14" s="3">
        <f>VLOOKUP(B14,'Sask Base Rate'!B:D,3,FALSE)</f>
        <v>16.5</v>
      </c>
      <c r="D14" s="3">
        <f>VLOOKUP(RATES!B14,'Sask Base Rate'!B:E,4,FALSE)</f>
        <v>0.16</v>
      </c>
    </row>
    <row r="15" spans="1:4" x14ac:dyDescent="0.25">
      <c r="A15" s="56" t="s">
        <v>315</v>
      </c>
      <c r="B15" s="57" t="s">
        <v>46</v>
      </c>
      <c r="C15" s="3">
        <f>VLOOKUP(B15,'Sask Base Rate'!B:D,3,FALSE)</f>
        <v>16.5</v>
      </c>
      <c r="D15" s="3">
        <f>VLOOKUP(RATES!B15,'Sask Base Rate'!B:E,4,FALSE)</f>
        <v>0.16</v>
      </c>
    </row>
    <row r="16" spans="1:4" x14ac:dyDescent="0.25">
      <c r="A16" s="56" t="s">
        <v>315</v>
      </c>
      <c r="B16" s="2" t="s">
        <v>47</v>
      </c>
      <c r="C16" s="3">
        <f>VLOOKUP(B16,'Sask Base Rate'!B:D,3,FALSE)</f>
        <v>16.5</v>
      </c>
      <c r="D16" s="3">
        <f>VLOOKUP(RATES!B16,'Sask Base Rate'!B:E,4,FALSE)</f>
        <v>0.16</v>
      </c>
    </row>
    <row r="17" spans="1:4" x14ac:dyDescent="0.25">
      <c r="A17" s="56" t="s">
        <v>315</v>
      </c>
      <c r="B17" s="2" t="s">
        <v>48</v>
      </c>
      <c r="C17" s="3">
        <f>VLOOKUP(B17,'Sask Base Rate'!B:D,3,FALSE)</f>
        <v>16.5</v>
      </c>
      <c r="D17" s="3">
        <f>VLOOKUP(RATES!B17,'Sask Base Rate'!B:E,4,FALSE)</f>
        <v>0.16</v>
      </c>
    </row>
    <row r="18" spans="1:4" x14ac:dyDescent="0.25">
      <c r="A18" s="56" t="s">
        <v>315</v>
      </c>
      <c r="B18" s="2" t="s">
        <v>49</v>
      </c>
      <c r="C18" s="3">
        <f>VLOOKUP(B18,'Sask Base Rate'!B:D,3,FALSE)</f>
        <v>16.5</v>
      </c>
      <c r="D18" s="3">
        <f>VLOOKUP(RATES!B18,'Sask Base Rate'!B:E,4,FALSE)</f>
        <v>0.16</v>
      </c>
    </row>
    <row r="19" spans="1:4" x14ac:dyDescent="0.25">
      <c r="A19" s="56" t="s">
        <v>315</v>
      </c>
      <c r="B19" s="2" t="s">
        <v>50</v>
      </c>
      <c r="C19" s="3">
        <f>VLOOKUP(B19,'Sask Base Rate'!B:D,3,FALSE)</f>
        <v>16.5</v>
      </c>
      <c r="D19" s="3">
        <f>VLOOKUP(RATES!B19,'Sask Base Rate'!B:E,4,FALSE)</f>
        <v>0.16</v>
      </c>
    </row>
    <row r="20" spans="1:4" x14ac:dyDescent="0.25">
      <c r="A20" s="56" t="s">
        <v>315</v>
      </c>
      <c r="B20" s="2" t="s">
        <v>51</v>
      </c>
      <c r="C20" s="3">
        <f>VLOOKUP(B20,'Sask Base Rate'!B:D,3,FALSE)</f>
        <v>18.5</v>
      </c>
      <c r="D20" s="3">
        <f>VLOOKUP(RATES!B20,'Sask Base Rate'!B:E,4,FALSE)</f>
        <v>0.16</v>
      </c>
    </row>
    <row r="21" spans="1:4" x14ac:dyDescent="0.25">
      <c r="A21" s="56" t="s">
        <v>315</v>
      </c>
      <c r="B21" s="2" t="s">
        <v>52</v>
      </c>
      <c r="C21" s="3">
        <f>VLOOKUP(B21,'Sask Base Rate'!B:D,3,FALSE)</f>
        <v>18.5</v>
      </c>
      <c r="D21" s="3">
        <f>VLOOKUP(RATES!B21,'Sask Base Rate'!B:E,4,FALSE)</f>
        <v>0.16</v>
      </c>
    </row>
    <row r="22" spans="1:4" x14ac:dyDescent="0.25">
      <c r="A22" s="56" t="s">
        <v>315</v>
      </c>
      <c r="B22" s="2" t="s">
        <v>53</v>
      </c>
      <c r="C22" s="3">
        <f>VLOOKUP(B22,'Sask Base Rate'!B:D,3,FALSE)</f>
        <v>18.5</v>
      </c>
      <c r="D22" s="3">
        <f>VLOOKUP(RATES!B22,'Sask Base Rate'!B:E,4,FALSE)</f>
        <v>0.16</v>
      </c>
    </row>
    <row r="23" spans="1:4" x14ac:dyDescent="0.25">
      <c r="A23" s="56" t="s">
        <v>315</v>
      </c>
      <c r="B23" s="57" t="s">
        <v>54</v>
      </c>
      <c r="C23" s="3">
        <f>VLOOKUP(B23,'Sask Base Rate'!B:D,3,FALSE)</f>
        <v>16.5</v>
      </c>
      <c r="D23" s="3">
        <f>VLOOKUP(RATES!B23,'Sask Base Rate'!B:E,4,FALSE)</f>
        <v>0.16</v>
      </c>
    </row>
    <row r="24" spans="1:4" x14ac:dyDescent="0.25">
      <c r="A24" s="56" t="s">
        <v>315</v>
      </c>
      <c r="B24" s="2" t="s">
        <v>55</v>
      </c>
      <c r="C24" s="3">
        <f>VLOOKUP(B24,'Sask Base Rate'!B:D,3,FALSE)</f>
        <v>18.5</v>
      </c>
      <c r="D24" s="3">
        <f>VLOOKUP(RATES!B24,'Sask Base Rate'!B:E,4,FALSE)</f>
        <v>0.16</v>
      </c>
    </row>
    <row r="25" spans="1:4" x14ac:dyDescent="0.25">
      <c r="A25" s="56" t="s">
        <v>315</v>
      </c>
      <c r="B25" s="2" t="s">
        <v>56</v>
      </c>
      <c r="C25" s="3">
        <f>VLOOKUP(B25,'Sask Base Rate'!B:D,3,FALSE)</f>
        <v>16.5</v>
      </c>
      <c r="D25" s="3">
        <f>VLOOKUP(RATES!B25,'Sask Base Rate'!B:E,4,FALSE)</f>
        <v>0.16</v>
      </c>
    </row>
    <row r="26" spans="1:4" x14ac:dyDescent="0.25">
      <c r="A26" s="56" t="s">
        <v>315</v>
      </c>
      <c r="B26" s="2" t="s">
        <v>57</v>
      </c>
      <c r="C26" s="3">
        <f>VLOOKUP(B26,'Sask Base Rate'!B:D,3,FALSE)</f>
        <v>18.5</v>
      </c>
      <c r="D26" s="3">
        <f>VLOOKUP(RATES!B26,'Sask Base Rate'!B:E,4,FALSE)</f>
        <v>0.16</v>
      </c>
    </row>
    <row r="27" spans="1:4" x14ac:dyDescent="0.25">
      <c r="A27" s="56" t="s">
        <v>315</v>
      </c>
      <c r="B27" s="2" t="s">
        <v>59</v>
      </c>
      <c r="C27" s="3">
        <f>VLOOKUP(B27,'Sask Base Rate'!B:D,3,FALSE)</f>
        <v>18.5</v>
      </c>
      <c r="D27" s="3">
        <f>VLOOKUP(RATES!B27,'Sask Base Rate'!B:E,4,FALSE)</f>
        <v>0.16</v>
      </c>
    </row>
    <row r="28" spans="1:4" x14ac:dyDescent="0.25">
      <c r="A28" s="56" t="s">
        <v>315</v>
      </c>
      <c r="B28" s="2" t="s">
        <v>60</v>
      </c>
      <c r="C28" s="3">
        <f>VLOOKUP(B28,'Sask Base Rate'!B:D,3,FALSE)</f>
        <v>18.5</v>
      </c>
      <c r="D28" s="3">
        <f>VLOOKUP(RATES!B28,'Sask Base Rate'!B:E,4,FALSE)</f>
        <v>0.16</v>
      </c>
    </row>
    <row r="29" spans="1:4" x14ac:dyDescent="0.25">
      <c r="A29" s="56" t="s">
        <v>315</v>
      </c>
      <c r="B29" s="2" t="s">
        <v>61</v>
      </c>
      <c r="C29" s="3">
        <f>VLOOKUP(B29,'Sask Base Rate'!B:D,3,FALSE)</f>
        <v>16.5</v>
      </c>
      <c r="D29" s="3">
        <f>VLOOKUP(RATES!B29,'Sask Base Rate'!B:E,4,FALSE)</f>
        <v>0.16</v>
      </c>
    </row>
    <row r="30" spans="1:4" x14ac:dyDescent="0.25">
      <c r="A30" s="56" t="s">
        <v>315</v>
      </c>
      <c r="B30" s="57" t="s">
        <v>62</v>
      </c>
      <c r="C30" s="3">
        <f>VLOOKUP(B30,'Sask Base Rate'!B:D,3,FALSE)</f>
        <v>18.5</v>
      </c>
      <c r="D30" s="3">
        <f>VLOOKUP(RATES!B30,'Sask Base Rate'!B:E,4,FALSE)</f>
        <v>0.16</v>
      </c>
    </row>
    <row r="31" spans="1:4" x14ac:dyDescent="0.25">
      <c r="A31" s="56" t="s">
        <v>315</v>
      </c>
      <c r="B31" s="2" t="s">
        <v>323</v>
      </c>
      <c r="C31" s="3">
        <f>VLOOKUP(B31,'Sask Base Rate'!B:D,3,FALSE)</f>
        <v>16.5</v>
      </c>
      <c r="D31" s="3">
        <f>VLOOKUP(RATES!B31,'Sask Base Rate'!B:E,4,FALSE)</f>
        <v>0.16</v>
      </c>
    </row>
    <row r="32" spans="1:4" x14ac:dyDescent="0.25">
      <c r="A32" s="56" t="s">
        <v>315</v>
      </c>
      <c r="B32" s="2" t="s">
        <v>44</v>
      </c>
      <c r="C32" s="3">
        <f>VLOOKUP(B32,'Sask Base Rate'!B:D,3,FALSE)</f>
        <v>16.5</v>
      </c>
      <c r="D32" s="3">
        <f>VLOOKUP(RATES!B32,'Sask Base Rate'!B:E,4,FALSE)</f>
        <v>0.16</v>
      </c>
    </row>
    <row r="33" spans="1:4" x14ac:dyDescent="0.25">
      <c r="A33" s="56" t="s">
        <v>315</v>
      </c>
      <c r="B33" s="2" t="s">
        <v>58</v>
      </c>
      <c r="C33" s="3">
        <f>VLOOKUP(B33,'Sask Base Rate'!B:D,3,FALSE)</f>
        <v>18.5</v>
      </c>
      <c r="D33" s="3">
        <f>VLOOKUP(RATES!B33,'Sask Base Rate'!B:E,4,FALSE)</f>
        <v>0.16</v>
      </c>
    </row>
    <row r="34" spans="1:4" x14ac:dyDescent="0.25">
      <c r="A34" s="56" t="s">
        <v>315</v>
      </c>
      <c r="B34" s="2" t="s">
        <v>359</v>
      </c>
      <c r="C34" s="3">
        <f>VLOOKUP(B34,'Sask Base Rate'!B:D,3,FALSE)</f>
        <v>18.5</v>
      </c>
      <c r="D34" s="3">
        <f>VLOOKUP(RATES!B34,'Sask Base Rate'!B:E,4,FALSE)</f>
        <v>0.16</v>
      </c>
    </row>
    <row r="35" spans="1:4" x14ac:dyDescent="0.25">
      <c r="A35" s="56" t="s">
        <v>315</v>
      </c>
      <c r="B35" s="2" t="s">
        <v>63</v>
      </c>
      <c r="C35" s="3">
        <f>VLOOKUP(B35,'Sask Base Rate'!I:K,3,FALSE)</f>
        <v>18.5</v>
      </c>
      <c r="D35" s="3">
        <f>ROUNDUP(VLOOKUP(B35,'Sask Base Rate'!B:E,4,FALSE),2)</f>
        <v>0.16</v>
      </c>
    </row>
    <row r="36" spans="1:4" x14ac:dyDescent="0.25">
      <c r="A36" s="56" t="s">
        <v>316</v>
      </c>
      <c r="B36" s="2" t="s">
        <v>45</v>
      </c>
      <c r="C36" s="3">
        <f>VLOOKUP(B36,'Sask Base Rate'!I:K,3,FALSE)</f>
        <v>16.5</v>
      </c>
      <c r="D36" s="3">
        <f>ROUNDUP(VLOOKUP(B36,'Sask Base Rate'!B:E,4,FALSE),2)</f>
        <v>0.16</v>
      </c>
    </row>
    <row r="37" spans="1:4" x14ac:dyDescent="0.25">
      <c r="A37" s="56" t="s">
        <v>316</v>
      </c>
      <c r="B37" s="2" t="s">
        <v>46</v>
      </c>
      <c r="C37" s="3">
        <f>VLOOKUP(B37,'Sask Base Rate'!I:K,3,FALSE)</f>
        <v>18.5</v>
      </c>
      <c r="D37" s="3">
        <f>ROUNDUP(VLOOKUP(B37,'Sask Base Rate'!B:E,4,FALSE),2)</f>
        <v>0.16</v>
      </c>
    </row>
    <row r="38" spans="1:4" x14ac:dyDescent="0.25">
      <c r="A38" s="56" t="s">
        <v>316</v>
      </c>
      <c r="B38" s="2" t="s">
        <v>47</v>
      </c>
      <c r="C38" s="3">
        <f>VLOOKUP(B38,'Sask Base Rate'!I:K,3,FALSE)</f>
        <v>18.5</v>
      </c>
      <c r="D38" s="3">
        <f>ROUNDUP(VLOOKUP(B38,'Sask Base Rate'!B:E,4,FALSE),2)</f>
        <v>0.16</v>
      </c>
    </row>
    <row r="39" spans="1:4" x14ac:dyDescent="0.25">
      <c r="A39" s="56" t="s">
        <v>316</v>
      </c>
      <c r="B39" s="2" t="s">
        <v>48</v>
      </c>
      <c r="C39" s="3">
        <f>VLOOKUP(B39,'Sask Base Rate'!I:K,3,FALSE)</f>
        <v>18.5</v>
      </c>
      <c r="D39" s="3">
        <f>ROUNDUP(VLOOKUP(B39,'Sask Base Rate'!B:E,4,FALSE),2)</f>
        <v>0.16</v>
      </c>
    </row>
    <row r="40" spans="1:4" x14ac:dyDescent="0.25">
      <c r="A40" s="56" t="s">
        <v>316</v>
      </c>
      <c r="B40" s="2" t="s">
        <v>49</v>
      </c>
      <c r="C40" s="3">
        <f>VLOOKUP(B40,'Sask Base Rate'!I:K,3,FALSE)</f>
        <v>18.5</v>
      </c>
      <c r="D40" s="3">
        <f>ROUNDUP(VLOOKUP(B40,'Sask Base Rate'!B:E,4,FALSE),2)</f>
        <v>0.16</v>
      </c>
    </row>
    <row r="41" spans="1:4" x14ac:dyDescent="0.25">
      <c r="A41" s="56" t="s">
        <v>316</v>
      </c>
      <c r="B41" s="2" t="s">
        <v>44</v>
      </c>
      <c r="C41" s="3">
        <f>VLOOKUP(B41,'Sask Base Rate'!I:K,3,FALSE)</f>
        <v>16.5</v>
      </c>
      <c r="D41" s="3">
        <f>ROUNDUP(VLOOKUP(B41,'Sask Base Rate'!B:E,4,FALSE),2)</f>
        <v>0.16</v>
      </c>
    </row>
    <row r="42" spans="1:4" x14ac:dyDescent="0.25">
      <c r="A42" s="56" t="s">
        <v>316</v>
      </c>
      <c r="B42" s="57" t="s">
        <v>51</v>
      </c>
      <c r="C42" s="3">
        <f>VLOOKUP(B42,'Sask Base Rate'!I:K,3,FALSE)</f>
        <v>16.5</v>
      </c>
      <c r="D42" s="3">
        <f>ROUNDUP(VLOOKUP(B42,'Sask Base Rate'!B:E,4,FALSE),2)</f>
        <v>0.16</v>
      </c>
    </row>
    <row r="43" spans="1:4" x14ac:dyDescent="0.25">
      <c r="A43" s="56" t="s">
        <v>316</v>
      </c>
      <c r="B43" s="2" t="s">
        <v>52</v>
      </c>
      <c r="C43" s="3">
        <f>VLOOKUP(B43,'Sask Base Rate'!I:K,3,FALSE)</f>
        <v>18.5</v>
      </c>
      <c r="D43" s="3">
        <f>ROUNDUP(VLOOKUP(B43,'Sask Base Rate'!B:E,4,FALSE),2)</f>
        <v>0.16</v>
      </c>
    </row>
    <row r="44" spans="1:4" x14ac:dyDescent="0.25">
      <c r="A44" s="56" t="s">
        <v>316</v>
      </c>
      <c r="B44" s="2" t="s">
        <v>53</v>
      </c>
      <c r="C44" s="3">
        <f>VLOOKUP(B44,'Sask Base Rate'!I:K,3,FALSE)</f>
        <v>16.5</v>
      </c>
      <c r="D44" s="3">
        <f>ROUNDUP(VLOOKUP(B44,'Sask Base Rate'!B:E,4,FALSE),2)</f>
        <v>0.16</v>
      </c>
    </row>
    <row r="45" spans="1:4" x14ac:dyDescent="0.25">
      <c r="A45" s="56" t="s">
        <v>316</v>
      </c>
      <c r="B45" s="2" t="s">
        <v>54</v>
      </c>
      <c r="C45" s="3">
        <f>VLOOKUP(B45,'Sask Base Rate'!I:K,3,FALSE)</f>
        <v>16.5</v>
      </c>
      <c r="D45" s="3">
        <f>ROUNDUP(VLOOKUP(B45,'Sask Base Rate'!B:E,4,FALSE),2)</f>
        <v>0.16</v>
      </c>
    </row>
    <row r="46" spans="1:4" x14ac:dyDescent="0.25">
      <c r="A46" s="56" t="s">
        <v>316</v>
      </c>
      <c r="B46" s="2" t="s">
        <v>55</v>
      </c>
      <c r="C46" s="3">
        <f>VLOOKUP(B46,'Sask Base Rate'!I:K,3,FALSE)</f>
        <v>18.5</v>
      </c>
      <c r="D46" s="3">
        <f>ROUNDUP(VLOOKUP(B46,'Sask Base Rate'!B:E,4,FALSE),2)</f>
        <v>0.16</v>
      </c>
    </row>
    <row r="47" spans="1:4" x14ac:dyDescent="0.25">
      <c r="A47" s="56" t="s">
        <v>316</v>
      </c>
      <c r="B47" s="2" t="s">
        <v>56</v>
      </c>
      <c r="C47" s="3">
        <f>VLOOKUP(B47,'Sask Base Rate'!I:K,3,FALSE)</f>
        <v>16.5</v>
      </c>
      <c r="D47" s="3">
        <f>ROUNDUP(VLOOKUP(B47,'Sask Base Rate'!B:E,4,FALSE),2)</f>
        <v>0.16</v>
      </c>
    </row>
    <row r="48" spans="1:4" x14ac:dyDescent="0.25">
      <c r="A48" s="56" t="s">
        <v>316</v>
      </c>
      <c r="B48" s="2" t="s">
        <v>57</v>
      </c>
      <c r="C48" s="3">
        <f>VLOOKUP(B48,'Sask Base Rate'!I:K,3,FALSE)</f>
        <v>18.5</v>
      </c>
      <c r="D48" s="3">
        <f>ROUNDUP(VLOOKUP(B48,'Sask Base Rate'!B:E,4,FALSE),2)</f>
        <v>0.16</v>
      </c>
    </row>
    <row r="49" spans="1:5" x14ac:dyDescent="0.25">
      <c r="A49" s="56" t="s">
        <v>316</v>
      </c>
      <c r="B49" s="57" t="s">
        <v>59</v>
      </c>
      <c r="C49" s="3">
        <f>VLOOKUP(B49,'Sask Base Rate'!I:K,3,FALSE)</f>
        <v>18.5</v>
      </c>
      <c r="D49" s="3">
        <f>ROUNDUP(VLOOKUP(B49,'Sask Base Rate'!B:E,4,FALSE),2)</f>
        <v>0.16</v>
      </c>
    </row>
    <row r="50" spans="1:5" x14ac:dyDescent="0.25">
      <c r="A50" s="56" t="s">
        <v>316</v>
      </c>
      <c r="B50" s="2" t="s">
        <v>60</v>
      </c>
      <c r="C50" s="3">
        <f>VLOOKUP(B50,'Sask Base Rate'!I:K,3,FALSE)</f>
        <v>18.5</v>
      </c>
      <c r="D50" s="3">
        <f>ROUNDUP(VLOOKUP(B50,'Sask Base Rate'!B:E,4,FALSE),2)</f>
        <v>0.16</v>
      </c>
    </row>
    <row r="51" spans="1:5" x14ac:dyDescent="0.25">
      <c r="A51" s="56" t="s">
        <v>316</v>
      </c>
      <c r="B51" s="2" t="s">
        <v>61</v>
      </c>
      <c r="C51" s="3">
        <f>VLOOKUP(B51,'Sask Base Rate'!I:K,3,FALSE)</f>
        <v>18.5</v>
      </c>
      <c r="D51" s="3">
        <f>ROUNDUP(VLOOKUP(B51,'Sask Base Rate'!B:E,4,FALSE),2)</f>
        <v>0.16</v>
      </c>
    </row>
    <row r="52" spans="1:5" x14ac:dyDescent="0.25">
      <c r="A52" s="56" t="s">
        <v>316</v>
      </c>
      <c r="B52" s="2" t="s">
        <v>62</v>
      </c>
      <c r="C52" s="3">
        <f>VLOOKUP(B52,'Sask Base Rate'!I:K,3,FALSE)</f>
        <v>18.5</v>
      </c>
      <c r="D52" s="3">
        <f>ROUNDUP(VLOOKUP(B52,'Sask Base Rate'!B:E,4,FALSE),2)</f>
        <v>0.16</v>
      </c>
    </row>
    <row r="53" spans="1:5" x14ac:dyDescent="0.25">
      <c r="A53" s="56" t="s">
        <v>316</v>
      </c>
      <c r="B53" s="2" t="s">
        <v>323</v>
      </c>
      <c r="C53" s="3">
        <f>VLOOKUP(B53,'Sask Base Rate'!I:K,3,FALSE)</f>
        <v>16.5</v>
      </c>
      <c r="D53" s="3">
        <f>ROUNDUP(VLOOKUP(B53,'Sask Base Rate'!B:E,4,FALSE),2)</f>
        <v>0.16</v>
      </c>
    </row>
    <row r="54" spans="1:5" x14ac:dyDescent="0.25">
      <c r="A54" s="56" t="s">
        <v>316</v>
      </c>
      <c r="B54" s="2" t="s">
        <v>50</v>
      </c>
      <c r="C54" s="3">
        <f>VLOOKUP(B54,'Sask Base Rate'!I:K,3,FALSE)</f>
        <v>16.5</v>
      </c>
      <c r="D54" s="3">
        <f>ROUNDUP(VLOOKUP(B54,'Sask Base Rate'!B:E,4,FALSE),2)</f>
        <v>0.16</v>
      </c>
    </row>
    <row r="55" spans="1:5" x14ac:dyDescent="0.25">
      <c r="A55" s="56" t="s">
        <v>316</v>
      </c>
      <c r="B55" s="2" t="s">
        <v>58</v>
      </c>
      <c r="C55" s="3">
        <f>VLOOKUP(B55,'Sask Base Rate'!I:K,3,FALSE)</f>
        <v>18.5</v>
      </c>
      <c r="D55" s="3">
        <f>ROUNDUP(VLOOKUP(B55,'Sask Base Rate'!B:E,4,FALSE),2)</f>
        <v>0.16</v>
      </c>
    </row>
    <row r="56" spans="1:5" x14ac:dyDescent="0.25">
      <c r="A56" s="56" t="s">
        <v>316</v>
      </c>
      <c r="B56" s="2" t="s">
        <v>359</v>
      </c>
      <c r="C56" s="3">
        <f>VLOOKUP(B56,'Sask Base Rate'!I:K,3,FALSE)</f>
        <v>18.5</v>
      </c>
      <c r="D56" s="3">
        <f>ROUNDUP(VLOOKUP(B56,'Sask Base Rate'!B:E,4,FALSE),2)</f>
        <v>0.16</v>
      </c>
    </row>
    <row r="57" spans="1:5" x14ac:dyDescent="0.25">
      <c r="A57" s="56" t="s">
        <v>316</v>
      </c>
      <c r="B57" s="2" t="s">
        <v>63</v>
      </c>
      <c r="C57" s="3">
        <f>VLOOKUP(B57,'Sask Base Rate'!I:K,3,FALSE)</f>
        <v>18.5</v>
      </c>
      <c r="D57" s="3">
        <f>ROUNDUP(VLOOKUP(B57,'Sask Base Rate'!B:E,4,FALSE),2)</f>
        <v>0.16</v>
      </c>
    </row>
    <row r="58" spans="1:5" x14ac:dyDescent="0.25">
      <c r="A58" s="55"/>
      <c r="B58" s="54"/>
      <c r="C58" s="30"/>
      <c r="D58" s="30"/>
    </row>
    <row r="62" spans="1:5" ht="54.75" customHeight="1" x14ac:dyDescent="0.25">
      <c r="A62" s="67" t="s">
        <v>461</v>
      </c>
      <c r="B62" s="68"/>
      <c r="C62" s="68"/>
      <c r="D62" s="68"/>
      <c r="E62" s="69"/>
    </row>
    <row r="64" spans="1:5" x14ac:dyDescent="0.25">
      <c r="A64" s="6" t="s">
        <v>310</v>
      </c>
    </row>
    <row r="65" spans="1:4" x14ac:dyDescent="0.25">
      <c r="A65" s="6" t="s">
        <v>311</v>
      </c>
    </row>
    <row r="66" spans="1:4" x14ac:dyDescent="0.25">
      <c r="A66" s="6" t="s">
        <v>462</v>
      </c>
    </row>
    <row r="67" spans="1:4" x14ac:dyDescent="0.25">
      <c r="A67" s="6" t="s">
        <v>312</v>
      </c>
    </row>
    <row r="68" spans="1:4" x14ac:dyDescent="0.25">
      <c r="A68" s="6" t="s">
        <v>313</v>
      </c>
    </row>
    <row r="69" spans="1:4" x14ac:dyDescent="0.25">
      <c r="A69" s="6" t="s">
        <v>317</v>
      </c>
    </row>
    <row r="70" spans="1:4" x14ac:dyDescent="0.25">
      <c r="A70" s="29" t="s">
        <v>314</v>
      </c>
    </row>
    <row r="71" spans="1:4" x14ac:dyDescent="0.25">
      <c r="A71" s="29" t="s">
        <v>339</v>
      </c>
    </row>
    <row r="72" spans="1:4" x14ac:dyDescent="0.25">
      <c r="A72" s="29"/>
    </row>
    <row r="73" spans="1:4" x14ac:dyDescent="0.25">
      <c r="A73" t="s">
        <v>470</v>
      </c>
    </row>
    <row r="74" spans="1:4" x14ac:dyDescent="0.25">
      <c r="A74" s="28" t="s">
        <v>469</v>
      </c>
    </row>
    <row r="75" spans="1:4" x14ac:dyDescent="0.25">
      <c r="A75" s="60" t="s">
        <v>472</v>
      </c>
    </row>
    <row r="76" spans="1:4" x14ac:dyDescent="0.25">
      <c r="A76" s="28" t="s">
        <v>471</v>
      </c>
    </row>
    <row r="77" spans="1:4" x14ac:dyDescent="0.25">
      <c r="A77" s="28"/>
    </row>
    <row r="78" spans="1:4" x14ac:dyDescent="0.25">
      <c r="A78" t="s">
        <v>460</v>
      </c>
    </row>
    <row r="79" spans="1:4" ht="34.5" customHeight="1" x14ac:dyDescent="0.25">
      <c r="A79" t="s">
        <v>459</v>
      </c>
      <c r="B79" s="52"/>
      <c r="C79" s="52"/>
      <c r="D79" s="52"/>
    </row>
  </sheetData>
  <mergeCells count="4">
    <mergeCell ref="A2:B2"/>
    <mergeCell ref="A3:B3"/>
    <mergeCell ref="A10:B10"/>
    <mergeCell ref="A62:E62"/>
  </mergeCells>
  <hyperlinks>
    <hyperlink ref="A74" r:id="rId1" xr:uid="{00000000-0004-0000-0000-000000000000}"/>
  </hyperlinks>
  <pageMargins left="0.7" right="0.7" top="0.75" bottom="0.7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Z61"/>
  <sheetViews>
    <sheetView workbookViewId="0">
      <selection activeCell="D60" sqref="D60"/>
    </sheetView>
  </sheetViews>
  <sheetFormatPr defaultRowHeight="15" x14ac:dyDescent="0.25"/>
  <cols>
    <col min="1" max="1" width="10.28515625" bestFit="1" customWidth="1"/>
    <col min="2" max="2" width="13.140625" bestFit="1" customWidth="1"/>
    <col min="7" max="7" width="9.5703125" bestFit="1" customWidth="1"/>
    <col min="9" max="9" width="13.140625" bestFit="1" customWidth="1"/>
    <col min="10" max="10" width="12" bestFit="1" customWidth="1"/>
    <col min="12" max="12" width="40.5703125" customWidth="1"/>
    <col min="13" max="13" width="27.5703125" customWidth="1"/>
    <col min="14" max="14" width="24.7109375" bestFit="1" customWidth="1"/>
    <col min="15" max="15" width="17.28515625" bestFit="1" customWidth="1"/>
  </cols>
  <sheetData>
    <row r="1" spans="1:26" x14ac:dyDescent="0.25">
      <c r="A1" s="7" t="s">
        <v>301</v>
      </c>
      <c r="B1" s="1" t="s">
        <v>8</v>
      </c>
      <c r="C1" s="1" t="s">
        <v>9</v>
      </c>
      <c r="D1" s="1" t="s">
        <v>10</v>
      </c>
      <c r="E1" s="1" t="s">
        <v>11</v>
      </c>
      <c r="F1" s="1" t="s">
        <v>12</v>
      </c>
      <c r="G1" s="1" t="s">
        <v>13</v>
      </c>
      <c r="H1" s="1" t="s">
        <v>14</v>
      </c>
      <c r="I1" s="1" t="s">
        <v>34</v>
      </c>
      <c r="J1" s="7" t="s">
        <v>35</v>
      </c>
      <c r="L1" s="22" t="s">
        <v>70</v>
      </c>
      <c r="M1" s="22" t="s">
        <v>297</v>
      </c>
    </row>
    <row r="2" spans="1:26" x14ac:dyDescent="0.25">
      <c r="A2" s="7" t="s">
        <v>301</v>
      </c>
      <c r="B2" s="3">
        <v>38.97</v>
      </c>
      <c r="C2" s="3">
        <v>11.549999999999999</v>
      </c>
      <c r="D2" s="3">
        <v>8.2099999999999991</v>
      </c>
      <c r="E2" s="3">
        <v>6.81</v>
      </c>
      <c r="F2" s="3">
        <v>5.1899999999999995</v>
      </c>
      <c r="G2" s="3">
        <v>4.75</v>
      </c>
      <c r="H2" s="3">
        <v>3.94</v>
      </c>
      <c r="I2" s="3" t="s">
        <v>2</v>
      </c>
      <c r="J2" s="3" t="s">
        <v>36</v>
      </c>
      <c r="L2" t="s">
        <v>71</v>
      </c>
    </row>
    <row r="3" spans="1:26" x14ac:dyDescent="0.25">
      <c r="A3" s="7" t="s">
        <v>301</v>
      </c>
      <c r="B3" s="3">
        <v>35.26</v>
      </c>
      <c r="C3" s="3">
        <v>10.45</v>
      </c>
      <c r="D3" s="3">
        <v>7.43</v>
      </c>
      <c r="E3" s="3">
        <v>6.16</v>
      </c>
      <c r="F3" s="3">
        <v>4.6899999999999995</v>
      </c>
      <c r="G3" s="3">
        <v>4.3</v>
      </c>
      <c r="H3" s="3">
        <v>3.57</v>
      </c>
      <c r="I3" s="3" t="s">
        <v>3</v>
      </c>
      <c r="J3" s="3" t="s">
        <v>37</v>
      </c>
      <c r="L3" t="s">
        <v>72</v>
      </c>
    </row>
    <row r="4" spans="1:26" x14ac:dyDescent="0.25">
      <c r="A4" s="7" t="s">
        <v>301</v>
      </c>
      <c r="B4" s="3">
        <v>37.119999999999997</v>
      </c>
      <c r="C4" s="3">
        <v>11</v>
      </c>
      <c r="D4" s="3">
        <v>7.8199999999999994</v>
      </c>
      <c r="E4" s="3">
        <v>6.4799999999999995</v>
      </c>
      <c r="F4" s="3">
        <v>4.9399999999999995</v>
      </c>
      <c r="G4" s="3">
        <v>4.5299999999999994</v>
      </c>
      <c r="H4" s="3">
        <v>3.76</v>
      </c>
      <c r="I4" s="3" t="s">
        <v>4</v>
      </c>
      <c r="J4" s="3" t="s">
        <v>38</v>
      </c>
    </row>
    <row r="5" spans="1:26" x14ac:dyDescent="0.25">
      <c r="A5" s="7" t="s">
        <v>301</v>
      </c>
      <c r="B5" s="3">
        <v>38.97</v>
      </c>
      <c r="C5" s="3">
        <v>11.549999999999999</v>
      </c>
      <c r="D5" s="3">
        <v>8.2099999999999991</v>
      </c>
      <c r="E5" s="3">
        <v>6.81</v>
      </c>
      <c r="F5" s="3">
        <v>5.1899999999999995</v>
      </c>
      <c r="G5" s="3">
        <v>4.75</v>
      </c>
      <c r="H5" s="3">
        <v>3.94</v>
      </c>
      <c r="I5" s="3" t="s">
        <v>5</v>
      </c>
      <c r="J5" s="3" t="s">
        <v>39</v>
      </c>
    </row>
    <row r="6" spans="1:26" x14ac:dyDescent="0.25">
      <c r="A6" s="7" t="s">
        <v>301</v>
      </c>
      <c r="B6" s="3">
        <v>49.35</v>
      </c>
      <c r="C6" s="3">
        <v>12.1</v>
      </c>
      <c r="D6" s="3">
        <v>8.6</v>
      </c>
      <c r="E6" s="3">
        <v>7.13</v>
      </c>
      <c r="F6" s="3">
        <v>5.43</v>
      </c>
      <c r="G6" s="3">
        <v>4.9799999999999995</v>
      </c>
      <c r="H6" s="3">
        <v>4.13</v>
      </c>
      <c r="I6" s="3" t="s">
        <v>6</v>
      </c>
      <c r="J6" s="3" t="s">
        <v>40</v>
      </c>
    </row>
    <row r="7" spans="1:26" x14ac:dyDescent="0.25">
      <c r="A7" s="7" t="s">
        <v>301</v>
      </c>
      <c r="B7" s="3">
        <v>61.68</v>
      </c>
      <c r="C7" s="3">
        <v>12.65</v>
      </c>
      <c r="D7" s="3">
        <v>8.99</v>
      </c>
      <c r="E7" s="3">
        <v>7.45</v>
      </c>
      <c r="F7" s="3">
        <v>5.68</v>
      </c>
      <c r="G7" s="3">
        <v>5.21</v>
      </c>
      <c r="H7" s="3">
        <v>4.3199999999999994</v>
      </c>
      <c r="I7" s="3" t="s">
        <v>7</v>
      </c>
      <c r="J7" s="3" t="s">
        <v>69</v>
      </c>
    </row>
    <row r="8" spans="1:26" x14ac:dyDescent="0.25">
      <c r="A8" s="7" t="s">
        <v>301</v>
      </c>
      <c r="B8" s="3">
        <v>74.02000000000001</v>
      </c>
      <c r="C8" s="3">
        <v>13.2</v>
      </c>
      <c r="D8" s="3">
        <v>9.379999999999999</v>
      </c>
      <c r="E8" s="3">
        <v>7.7799999999999994</v>
      </c>
      <c r="F8" s="3">
        <v>5.93</v>
      </c>
      <c r="G8" s="3">
        <v>5.43</v>
      </c>
      <c r="H8" s="3">
        <v>4.51</v>
      </c>
      <c r="I8" s="3" t="s">
        <v>15</v>
      </c>
      <c r="J8" s="3" t="s">
        <v>41</v>
      </c>
    </row>
    <row r="9" spans="1:26" x14ac:dyDescent="0.25">
      <c r="A9" s="7" t="s">
        <v>301</v>
      </c>
      <c r="B9" s="3">
        <v>77.099999999999994</v>
      </c>
      <c r="C9" s="3">
        <v>13.75</v>
      </c>
      <c r="D9" s="3">
        <v>9.77</v>
      </c>
      <c r="E9" s="3">
        <v>8.1</v>
      </c>
      <c r="F9" s="3">
        <v>6.17</v>
      </c>
      <c r="G9" s="3">
        <v>5.66</v>
      </c>
      <c r="H9" s="3">
        <v>4.7</v>
      </c>
      <c r="I9" s="3" t="s">
        <v>16</v>
      </c>
      <c r="J9" s="3" t="s">
        <v>68</v>
      </c>
    </row>
    <row r="10" spans="1:26" x14ac:dyDescent="0.25">
      <c r="B10" s="23"/>
      <c r="C10" s="23"/>
    </row>
    <row r="11" spans="1:26" x14ac:dyDescent="0.25">
      <c r="A11" s="22" t="s">
        <v>303</v>
      </c>
      <c r="B11" s="1" t="s">
        <v>8</v>
      </c>
      <c r="C11" s="1" t="s">
        <v>9</v>
      </c>
      <c r="D11" s="1" t="s">
        <v>10</v>
      </c>
      <c r="E11" s="1" t="s">
        <v>11</v>
      </c>
      <c r="F11" s="1" t="s">
        <v>12</v>
      </c>
      <c r="G11" s="1" t="s">
        <v>13</v>
      </c>
      <c r="H11" s="1" t="s">
        <v>14</v>
      </c>
      <c r="I11" s="1" t="s">
        <v>34</v>
      </c>
      <c r="J11" s="7" t="s">
        <v>35</v>
      </c>
      <c r="K11" t="s">
        <v>298</v>
      </c>
      <c r="L11" t="s">
        <v>299</v>
      </c>
    </row>
    <row r="12" spans="1:26" x14ac:dyDescent="0.25">
      <c r="A12" s="22" t="s">
        <v>303</v>
      </c>
      <c r="B12" s="3">
        <v>33</v>
      </c>
      <c r="C12" s="3">
        <v>14.85</v>
      </c>
      <c r="D12" s="3">
        <v>10.210000000000001</v>
      </c>
      <c r="E12" s="3">
        <v>7</v>
      </c>
      <c r="F12" s="3">
        <v>4.99</v>
      </c>
      <c r="G12" s="3">
        <v>4.03</v>
      </c>
      <c r="H12" s="3">
        <v>3.41</v>
      </c>
      <c r="I12" s="3" t="s">
        <v>2</v>
      </c>
      <c r="J12" s="3" t="s">
        <v>36</v>
      </c>
    </row>
    <row r="13" spans="1:26" x14ac:dyDescent="0.25">
      <c r="A13" s="22" t="s">
        <v>303</v>
      </c>
      <c r="B13" s="3">
        <v>33</v>
      </c>
      <c r="C13" s="3">
        <v>15.03</v>
      </c>
      <c r="D13" s="3">
        <v>10.43</v>
      </c>
      <c r="E13" s="3">
        <v>7.16</v>
      </c>
      <c r="F13" s="3">
        <v>5.05</v>
      </c>
      <c r="G13" s="3">
        <v>4.3</v>
      </c>
      <c r="H13" s="3">
        <v>3.57</v>
      </c>
      <c r="I13" s="3" t="s">
        <v>3</v>
      </c>
      <c r="J13" s="3" t="s">
        <v>37</v>
      </c>
    </row>
    <row r="14" spans="1:26" x14ac:dyDescent="0.25">
      <c r="A14" s="22" t="s">
        <v>303</v>
      </c>
      <c r="B14" s="3">
        <v>33</v>
      </c>
      <c r="C14" s="3">
        <v>15.5</v>
      </c>
      <c r="D14" s="3">
        <v>10.82</v>
      </c>
      <c r="E14" s="3">
        <v>7.48</v>
      </c>
      <c r="F14" s="3">
        <v>5.39</v>
      </c>
      <c r="G14" s="3">
        <v>4.5299999999999994</v>
      </c>
      <c r="H14" s="3">
        <v>3.76</v>
      </c>
      <c r="I14" s="3" t="s">
        <v>4</v>
      </c>
      <c r="J14" s="3" t="s">
        <v>38</v>
      </c>
    </row>
    <row r="15" spans="1:26" x14ac:dyDescent="0.25">
      <c r="A15" s="22" t="s">
        <v>303</v>
      </c>
      <c r="B15" s="3">
        <v>33</v>
      </c>
      <c r="C15" s="3">
        <v>18.11</v>
      </c>
      <c r="D15" s="3">
        <v>11.21</v>
      </c>
      <c r="E15" s="3">
        <v>7.81</v>
      </c>
      <c r="F15" s="3">
        <v>5.78</v>
      </c>
      <c r="G15" s="3">
        <v>4.75</v>
      </c>
      <c r="H15" s="3">
        <v>3.94</v>
      </c>
      <c r="I15" s="3" t="s">
        <v>5</v>
      </c>
      <c r="J15" s="3" t="s">
        <v>39</v>
      </c>
      <c r="K15" s="16">
        <f>B15*1.17</f>
        <v>38.61</v>
      </c>
      <c r="L15" s="16">
        <f t="shared" ref="L15:O15" si="0">C15*1.17</f>
        <v>21.188699999999997</v>
      </c>
      <c r="M15" s="16">
        <f t="shared" si="0"/>
        <v>13.1157</v>
      </c>
      <c r="N15" s="16">
        <f t="shared" si="0"/>
        <v>9.1376999999999988</v>
      </c>
      <c r="O15" s="16">
        <f t="shared" si="0"/>
        <v>6.7625999999999999</v>
      </c>
      <c r="P15" s="16">
        <f>G15*1.17</f>
        <v>5.5574999999999992</v>
      </c>
      <c r="Q15" s="16">
        <f>H15*1.17</f>
        <v>4.6097999999999999</v>
      </c>
      <c r="U15" s="16"/>
      <c r="V15" s="16"/>
      <c r="W15" s="16"/>
      <c r="X15" s="16"/>
      <c r="Y15" s="16"/>
      <c r="Z15" s="16"/>
    </row>
    <row r="16" spans="1:26" x14ac:dyDescent="0.25">
      <c r="A16" s="22" t="s">
        <v>303</v>
      </c>
      <c r="B16" s="3">
        <v>33</v>
      </c>
      <c r="C16" s="3">
        <v>19.89</v>
      </c>
      <c r="D16" s="3">
        <v>11.6</v>
      </c>
      <c r="E16" s="3">
        <v>8.1300000000000008</v>
      </c>
      <c r="F16" s="3">
        <v>6.2</v>
      </c>
      <c r="G16" s="3">
        <v>4.9799999999999995</v>
      </c>
      <c r="H16" s="3">
        <v>4.13</v>
      </c>
      <c r="I16" s="3" t="s">
        <v>6</v>
      </c>
      <c r="J16" s="3" t="s">
        <v>40</v>
      </c>
      <c r="K16" s="16">
        <f t="shared" ref="K16:K19" si="1">B16*1.17</f>
        <v>38.61</v>
      </c>
      <c r="L16" s="16">
        <f t="shared" ref="L16:L19" si="2">C16*1.17</f>
        <v>23.2713</v>
      </c>
      <c r="M16" s="16">
        <f t="shared" ref="M16:M19" si="3">D16*1.17</f>
        <v>13.571999999999999</v>
      </c>
      <c r="N16" s="16">
        <f t="shared" ref="N16:N19" si="4">E16*1.17</f>
        <v>9.5121000000000002</v>
      </c>
      <c r="O16" s="16">
        <f t="shared" ref="O16:O19" si="5">F16*1.17</f>
        <v>7.2539999999999996</v>
      </c>
      <c r="P16" s="16">
        <f t="shared" ref="P16:P19" si="6">G16*1.17</f>
        <v>5.8265999999999991</v>
      </c>
      <c r="Q16" s="16">
        <f t="shared" ref="Q16:Q19" si="7">H16*1.17</f>
        <v>4.8320999999999996</v>
      </c>
      <c r="U16" s="16"/>
      <c r="V16" s="16"/>
      <c r="W16" s="16"/>
      <c r="X16" s="16"/>
      <c r="Y16" s="16"/>
      <c r="Z16" s="16"/>
    </row>
    <row r="17" spans="1:26" x14ac:dyDescent="0.25">
      <c r="A17" s="22" t="s">
        <v>303</v>
      </c>
      <c r="B17" s="3">
        <v>37</v>
      </c>
      <c r="C17" s="3">
        <v>20.68</v>
      </c>
      <c r="D17" s="3">
        <v>11.99</v>
      </c>
      <c r="E17" s="3">
        <v>8.4499999999999993</v>
      </c>
      <c r="F17" s="3">
        <v>6.68</v>
      </c>
      <c r="G17" s="3">
        <v>5.21</v>
      </c>
      <c r="H17" s="3">
        <v>4.3199999999999994</v>
      </c>
      <c r="I17" s="3" t="s">
        <v>7</v>
      </c>
      <c r="J17" s="3" t="s">
        <v>69</v>
      </c>
      <c r="K17" s="16">
        <f t="shared" si="1"/>
        <v>43.29</v>
      </c>
      <c r="L17" s="16">
        <f t="shared" si="2"/>
        <v>24.195599999999999</v>
      </c>
      <c r="M17" s="16">
        <f t="shared" si="3"/>
        <v>14.0283</v>
      </c>
      <c r="N17" s="16">
        <f t="shared" si="4"/>
        <v>9.8864999999999981</v>
      </c>
      <c r="O17" s="16">
        <f t="shared" si="5"/>
        <v>7.815599999999999</v>
      </c>
      <c r="P17" s="16">
        <f t="shared" si="6"/>
        <v>6.0956999999999999</v>
      </c>
      <c r="Q17" s="16">
        <f t="shared" si="7"/>
        <v>5.0543999999999993</v>
      </c>
      <c r="U17" s="16"/>
      <c r="V17" s="16"/>
      <c r="W17" s="16"/>
      <c r="X17" s="16"/>
      <c r="Y17" s="16"/>
      <c r="Z17" s="16"/>
    </row>
    <row r="18" spans="1:26" x14ac:dyDescent="0.25">
      <c r="A18" s="22" t="s">
        <v>303</v>
      </c>
      <c r="B18" s="3">
        <v>40</v>
      </c>
      <c r="C18" s="3">
        <v>21</v>
      </c>
      <c r="D18" s="3">
        <v>12.38</v>
      </c>
      <c r="E18" s="3">
        <v>8.7799999999999994</v>
      </c>
      <c r="F18" s="3">
        <v>6.36</v>
      </c>
      <c r="G18" s="3">
        <v>5.43</v>
      </c>
      <c r="H18" s="3">
        <v>4.51</v>
      </c>
      <c r="I18" s="3" t="s">
        <v>15</v>
      </c>
      <c r="J18" s="3" t="s">
        <v>41</v>
      </c>
      <c r="K18" s="16">
        <f t="shared" si="1"/>
        <v>46.8</v>
      </c>
      <c r="L18" s="16">
        <f t="shared" si="2"/>
        <v>24.57</v>
      </c>
      <c r="M18" s="16">
        <f t="shared" si="3"/>
        <v>14.4846</v>
      </c>
      <c r="N18" s="16">
        <f t="shared" si="4"/>
        <v>10.272599999999999</v>
      </c>
      <c r="O18" s="16">
        <f t="shared" si="5"/>
        <v>7.4412000000000003</v>
      </c>
      <c r="P18" s="16">
        <f t="shared" si="6"/>
        <v>6.3530999999999995</v>
      </c>
      <c r="Q18" s="16">
        <f t="shared" si="7"/>
        <v>5.2766999999999991</v>
      </c>
      <c r="U18" s="16"/>
      <c r="V18" s="16"/>
      <c r="W18" s="16"/>
      <c r="X18" s="16"/>
      <c r="Y18" s="16"/>
      <c r="Z18" s="16"/>
    </row>
    <row r="19" spans="1:26" x14ac:dyDescent="0.25">
      <c r="A19" s="22" t="s">
        <v>302</v>
      </c>
      <c r="B19" s="3">
        <v>42</v>
      </c>
      <c r="C19" s="3">
        <v>22.77</v>
      </c>
      <c r="D19" s="3">
        <v>12.77</v>
      </c>
      <c r="E19" s="3">
        <v>9.1</v>
      </c>
      <c r="F19" s="3">
        <v>7.17</v>
      </c>
      <c r="G19" s="3">
        <v>5.66</v>
      </c>
      <c r="H19" s="3">
        <v>4.7</v>
      </c>
      <c r="I19" s="3" t="s">
        <v>16</v>
      </c>
      <c r="J19" s="3" t="s">
        <v>68</v>
      </c>
      <c r="K19" s="16">
        <f t="shared" si="1"/>
        <v>49.14</v>
      </c>
      <c r="L19" s="16">
        <f t="shared" si="2"/>
        <v>26.640899999999998</v>
      </c>
      <c r="M19" s="16">
        <f t="shared" si="3"/>
        <v>14.940899999999999</v>
      </c>
      <c r="N19" s="16">
        <f t="shared" si="4"/>
        <v>10.646999999999998</v>
      </c>
      <c r="O19" s="16">
        <f t="shared" si="5"/>
        <v>8.3888999999999996</v>
      </c>
      <c r="P19" s="16">
        <f t="shared" si="6"/>
        <v>6.6221999999999994</v>
      </c>
      <c r="Q19" s="16">
        <f t="shared" si="7"/>
        <v>5.4989999999999997</v>
      </c>
      <c r="U19" s="16"/>
      <c r="V19" s="16"/>
      <c r="W19" s="16"/>
      <c r="X19" s="16"/>
      <c r="Y19" s="16"/>
      <c r="Z19" s="16"/>
    </row>
    <row r="20" spans="1:26" x14ac:dyDescent="0.25">
      <c r="A20" s="1" t="s">
        <v>300</v>
      </c>
      <c r="B20" s="1">
        <v>1.1499999999999999</v>
      </c>
      <c r="G20" s="18"/>
    </row>
    <row r="21" spans="1:26" x14ac:dyDescent="0.25">
      <c r="G21" s="17"/>
    </row>
    <row r="22" spans="1:26" x14ac:dyDescent="0.25">
      <c r="A22" s="7" t="s">
        <v>2</v>
      </c>
      <c r="B22" s="1" t="s">
        <v>34</v>
      </c>
      <c r="C22" s="1" t="s">
        <v>8</v>
      </c>
      <c r="D22" s="1" t="s">
        <v>9</v>
      </c>
      <c r="E22" s="1" t="s">
        <v>10</v>
      </c>
      <c r="F22" s="1" t="s">
        <v>11</v>
      </c>
      <c r="G22" s="1" t="s">
        <v>12</v>
      </c>
      <c r="H22" s="1" t="s">
        <v>13</v>
      </c>
      <c r="I22" s="1" t="s">
        <v>14</v>
      </c>
      <c r="J22" s="7" t="s">
        <v>35</v>
      </c>
    </row>
    <row r="23" spans="1:26" x14ac:dyDescent="0.25">
      <c r="A23" s="7" t="s">
        <v>2</v>
      </c>
      <c r="B23" s="3" t="s">
        <v>2</v>
      </c>
      <c r="C23" s="3">
        <f t="shared" ref="C23:I30" si="8">ROUNDUP(C33/$B$20,2)</f>
        <v>28.700000000000003</v>
      </c>
      <c r="D23" s="3">
        <f t="shared" si="8"/>
        <v>12.92</v>
      </c>
      <c r="E23" s="3">
        <f t="shared" si="8"/>
        <v>8.879999999999999</v>
      </c>
      <c r="F23" s="3">
        <f t="shared" si="8"/>
        <v>6.09</v>
      </c>
      <c r="G23" s="3">
        <f t="shared" si="8"/>
        <v>4.34</v>
      </c>
      <c r="H23" s="3">
        <f t="shared" si="8"/>
        <v>3.51</v>
      </c>
      <c r="I23" s="3">
        <f t="shared" si="8"/>
        <v>2.9699999999999998</v>
      </c>
      <c r="J23" s="3" t="s">
        <v>36</v>
      </c>
    </row>
    <row r="24" spans="1:26" x14ac:dyDescent="0.25">
      <c r="A24" s="7" t="s">
        <v>2</v>
      </c>
      <c r="B24" s="3" t="s">
        <v>3</v>
      </c>
      <c r="C24" s="3">
        <f t="shared" si="8"/>
        <v>28.700000000000003</v>
      </c>
      <c r="D24" s="3">
        <f t="shared" si="8"/>
        <v>13.07</v>
      </c>
      <c r="E24" s="3">
        <f t="shared" si="8"/>
        <v>9.07</v>
      </c>
      <c r="F24" s="3">
        <f t="shared" si="8"/>
        <v>6.2299999999999995</v>
      </c>
      <c r="G24" s="3">
        <f t="shared" si="8"/>
        <v>4.3999999999999995</v>
      </c>
      <c r="H24" s="3">
        <f t="shared" si="8"/>
        <v>3.7399999999999998</v>
      </c>
      <c r="I24" s="3">
        <f t="shared" si="8"/>
        <v>3.11</v>
      </c>
      <c r="J24" s="3" t="s">
        <v>37</v>
      </c>
    </row>
    <row r="25" spans="1:26" x14ac:dyDescent="0.25">
      <c r="A25" s="7" t="s">
        <v>2</v>
      </c>
      <c r="B25" s="3" t="s">
        <v>4</v>
      </c>
      <c r="C25" s="3">
        <f t="shared" si="8"/>
        <v>28.700000000000003</v>
      </c>
      <c r="D25" s="3">
        <f t="shared" si="8"/>
        <v>13.48</v>
      </c>
      <c r="E25" s="3">
        <f t="shared" si="8"/>
        <v>9.41</v>
      </c>
      <c r="F25" s="3">
        <f t="shared" si="8"/>
        <v>6.51</v>
      </c>
      <c r="G25" s="3">
        <f t="shared" si="8"/>
        <v>4.6899999999999995</v>
      </c>
      <c r="H25" s="3">
        <f t="shared" si="8"/>
        <v>3.94</v>
      </c>
      <c r="I25" s="3">
        <f t="shared" si="8"/>
        <v>3.2699999999999996</v>
      </c>
      <c r="J25" s="3" t="s">
        <v>38</v>
      </c>
    </row>
    <row r="26" spans="1:26" x14ac:dyDescent="0.25">
      <c r="A26" s="7" t="s">
        <v>2</v>
      </c>
      <c r="B26" s="3" t="s">
        <v>5</v>
      </c>
      <c r="C26" s="3">
        <f t="shared" si="8"/>
        <v>28.700000000000003</v>
      </c>
      <c r="D26" s="3">
        <f t="shared" si="8"/>
        <v>16.400000000000002</v>
      </c>
      <c r="E26" s="3">
        <f t="shared" si="8"/>
        <v>11.41</v>
      </c>
      <c r="F26" s="3">
        <f t="shared" si="8"/>
        <v>7.95</v>
      </c>
      <c r="G26" s="3">
        <f t="shared" si="8"/>
        <v>5.89</v>
      </c>
      <c r="H26" s="3">
        <f t="shared" si="8"/>
        <v>4.84</v>
      </c>
      <c r="I26" s="3">
        <f t="shared" si="8"/>
        <v>4.01</v>
      </c>
      <c r="J26" s="3" t="s">
        <v>39</v>
      </c>
    </row>
    <row r="27" spans="1:26" x14ac:dyDescent="0.25">
      <c r="A27" s="7" t="s">
        <v>2</v>
      </c>
      <c r="B27" s="3" t="s">
        <v>6</v>
      </c>
      <c r="C27" s="3">
        <f t="shared" si="8"/>
        <v>30.44</v>
      </c>
      <c r="D27" s="3">
        <f t="shared" si="8"/>
        <v>17.190000000000001</v>
      </c>
      <c r="E27" s="3">
        <f t="shared" si="8"/>
        <v>11.81</v>
      </c>
      <c r="F27" s="3">
        <f t="shared" si="8"/>
        <v>8.2799999999999994</v>
      </c>
      <c r="G27" s="3">
        <f t="shared" si="8"/>
        <v>6.31</v>
      </c>
      <c r="H27" s="3">
        <f t="shared" si="8"/>
        <v>5.0699999999999994</v>
      </c>
      <c r="I27" s="3">
        <f t="shared" si="8"/>
        <v>4.21</v>
      </c>
      <c r="J27" s="3" t="s">
        <v>40</v>
      </c>
    </row>
    <row r="28" spans="1:26" x14ac:dyDescent="0.25">
      <c r="A28" s="7" t="s">
        <v>2</v>
      </c>
      <c r="B28" s="3" t="s">
        <v>7</v>
      </c>
      <c r="C28" s="3">
        <f t="shared" si="8"/>
        <v>32.18</v>
      </c>
      <c r="D28" s="3">
        <f t="shared" si="8"/>
        <v>17.990000000000002</v>
      </c>
      <c r="E28" s="3">
        <f t="shared" si="8"/>
        <v>12.2</v>
      </c>
      <c r="F28" s="3">
        <f t="shared" si="8"/>
        <v>8.6</v>
      </c>
      <c r="G28" s="3">
        <f t="shared" si="8"/>
        <v>6.8</v>
      </c>
      <c r="H28" s="3">
        <f t="shared" si="8"/>
        <v>5.31</v>
      </c>
      <c r="I28" s="3">
        <f t="shared" si="8"/>
        <v>4.3999999999999995</v>
      </c>
      <c r="J28" s="3" t="s">
        <v>69</v>
      </c>
    </row>
    <row r="29" spans="1:26" x14ac:dyDescent="0.25">
      <c r="A29" s="7" t="s">
        <v>2</v>
      </c>
      <c r="B29" s="3" t="s">
        <v>15</v>
      </c>
      <c r="C29" s="3">
        <f t="shared" si="8"/>
        <v>34.79</v>
      </c>
      <c r="D29" s="3">
        <f t="shared" si="8"/>
        <v>18.330000000000002</v>
      </c>
      <c r="E29" s="3">
        <f t="shared" si="8"/>
        <v>12.6</v>
      </c>
      <c r="F29" s="3">
        <f t="shared" si="8"/>
        <v>8.94</v>
      </c>
      <c r="G29" s="3">
        <f t="shared" si="8"/>
        <v>6.4799999999999995</v>
      </c>
      <c r="H29" s="3">
        <f t="shared" si="8"/>
        <v>5.5299999999999994</v>
      </c>
      <c r="I29" s="3">
        <f t="shared" si="8"/>
        <v>4.59</v>
      </c>
      <c r="J29" s="3" t="s">
        <v>41</v>
      </c>
    </row>
    <row r="30" spans="1:26" x14ac:dyDescent="0.25">
      <c r="A30" s="7" t="s">
        <v>2</v>
      </c>
      <c r="B30" s="3" t="s">
        <v>16</v>
      </c>
      <c r="C30" s="3">
        <f t="shared" si="8"/>
        <v>36.53</v>
      </c>
      <c r="D30" s="3">
        <f t="shared" si="8"/>
        <v>19.100000000000001</v>
      </c>
      <c r="E30" s="3">
        <f t="shared" si="8"/>
        <v>13</v>
      </c>
      <c r="F30" s="3">
        <f t="shared" si="8"/>
        <v>9.26</v>
      </c>
      <c r="G30" s="3">
        <f t="shared" si="8"/>
        <v>7.3</v>
      </c>
      <c r="H30" s="3">
        <f t="shared" si="8"/>
        <v>5.76</v>
      </c>
      <c r="I30" s="3">
        <f t="shared" si="8"/>
        <v>4.79</v>
      </c>
      <c r="J30" s="3" t="s">
        <v>68</v>
      </c>
    </row>
    <row r="31" spans="1:26" x14ac:dyDescent="0.25">
      <c r="H31" s="17"/>
    </row>
    <row r="32" spans="1:26" x14ac:dyDescent="0.25">
      <c r="A32" s="7" t="s">
        <v>3</v>
      </c>
      <c r="B32" s="1" t="s">
        <v>34</v>
      </c>
      <c r="C32" s="1" t="s">
        <v>8</v>
      </c>
      <c r="D32" s="1" t="s">
        <v>9</v>
      </c>
      <c r="E32" s="1" t="s">
        <v>10</v>
      </c>
      <c r="F32" s="1" t="s">
        <v>11</v>
      </c>
      <c r="G32" s="1" t="s">
        <v>12</v>
      </c>
      <c r="H32" s="1" t="s">
        <v>13</v>
      </c>
      <c r="I32" s="1" t="s">
        <v>14</v>
      </c>
      <c r="J32" s="7" t="s">
        <v>35</v>
      </c>
    </row>
    <row r="33" spans="1:10" x14ac:dyDescent="0.25">
      <c r="A33" s="7" t="s">
        <v>3</v>
      </c>
      <c r="B33" s="3" t="s">
        <v>2</v>
      </c>
      <c r="C33" s="3">
        <v>33</v>
      </c>
      <c r="D33" s="3">
        <v>14.85</v>
      </c>
      <c r="E33" s="3">
        <v>10.210000000000001</v>
      </c>
      <c r="F33" s="3">
        <v>7</v>
      </c>
      <c r="G33" s="3">
        <v>4.99</v>
      </c>
      <c r="H33" s="3">
        <v>4.03</v>
      </c>
      <c r="I33" s="3">
        <v>3.41</v>
      </c>
      <c r="J33" s="3" t="s">
        <v>36</v>
      </c>
    </row>
    <row r="34" spans="1:10" x14ac:dyDescent="0.25">
      <c r="A34" s="7" t="s">
        <v>3</v>
      </c>
      <c r="B34" s="3" t="s">
        <v>3</v>
      </c>
      <c r="C34" s="3">
        <v>33</v>
      </c>
      <c r="D34" s="3">
        <v>15.03</v>
      </c>
      <c r="E34" s="3">
        <v>10.43</v>
      </c>
      <c r="F34" s="3">
        <v>7.16</v>
      </c>
      <c r="G34" s="3">
        <v>5.05</v>
      </c>
      <c r="H34" s="3">
        <v>4.3</v>
      </c>
      <c r="I34" s="3">
        <v>3.57</v>
      </c>
      <c r="J34" s="3" t="s">
        <v>37</v>
      </c>
    </row>
    <row r="35" spans="1:10" x14ac:dyDescent="0.25">
      <c r="A35" s="7" t="s">
        <v>3</v>
      </c>
      <c r="B35" s="3" t="s">
        <v>4</v>
      </c>
      <c r="C35" s="3">
        <v>33</v>
      </c>
      <c r="D35" s="3">
        <v>15.5</v>
      </c>
      <c r="E35" s="3">
        <v>10.82</v>
      </c>
      <c r="F35" s="3">
        <v>7.48</v>
      </c>
      <c r="G35" s="3">
        <v>5.39</v>
      </c>
      <c r="H35" s="3">
        <v>4.5299999999999994</v>
      </c>
      <c r="I35" s="3">
        <v>3.76</v>
      </c>
      <c r="J35" s="3" t="s">
        <v>38</v>
      </c>
    </row>
    <row r="36" spans="1:10" x14ac:dyDescent="0.25">
      <c r="A36" s="7" t="s">
        <v>3</v>
      </c>
      <c r="B36" s="3" t="s">
        <v>5</v>
      </c>
      <c r="C36" s="3">
        <v>33</v>
      </c>
      <c r="D36" s="3">
        <v>18.848699999999997</v>
      </c>
      <c r="E36" s="3">
        <v>13.1157</v>
      </c>
      <c r="F36" s="3">
        <v>9.1376999999999988</v>
      </c>
      <c r="G36" s="3">
        <v>6.7625999999999999</v>
      </c>
      <c r="H36" s="3">
        <v>5.5574999999999992</v>
      </c>
      <c r="I36" s="3">
        <v>4.6097999999999999</v>
      </c>
      <c r="J36" s="3" t="s">
        <v>39</v>
      </c>
    </row>
    <row r="37" spans="1:10" x14ac:dyDescent="0.25">
      <c r="A37" s="7" t="s">
        <v>3</v>
      </c>
      <c r="B37" s="3" t="s">
        <v>6</v>
      </c>
      <c r="C37" s="3">
        <v>35</v>
      </c>
      <c r="D37" s="3">
        <v>19.761299999999999</v>
      </c>
      <c r="E37" s="3">
        <v>13.571999999999999</v>
      </c>
      <c r="F37" s="3">
        <v>9.5121000000000002</v>
      </c>
      <c r="G37" s="3">
        <v>7.2539999999999996</v>
      </c>
      <c r="H37" s="3">
        <v>5.8265999999999991</v>
      </c>
      <c r="I37" s="3">
        <v>4.8320999999999996</v>
      </c>
      <c r="J37" s="3" t="s">
        <v>40</v>
      </c>
    </row>
    <row r="38" spans="1:10" x14ac:dyDescent="0.25">
      <c r="A38" s="7" t="s">
        <v>3</v>
      </c>
      <c r="B38" s="3" t="s">
        <v>7</v>
      </c>
      <c r="C38" s="3">
        <v>37</v>
      </c>
      <c r="D38" s="3">
        <v>20.685599999999997</v>
      </c>
      <c r="E38" s="3">
        <v>14.0283</v>
      </c>
      <c r="F38" s="3">
        <v>9.8864999999999981</v>
      </c>
      <c r="G38" s="3">
        <v>7.815599999999999</v>
      </c>
      <c r="H38" s="3">
        <v>6.0956999999999999</v>
      </c>
      <c r="I38" s="3">
        <v>5.0543999999999993</v>
      </c>
      <c r="J38" s="3" t="s">
        <v>69</v>
      </c>
    </row>
    <row r="39" spans="1:10" x14ac:dyDescent="0.25">
      <c r="A39" s="7" t="s">
        <v>3</v>
      </c>
      <c r="B39" s="3" t="s">
        <v>15</v>
      </c>
      <c r="C39" s="3">
        <v>40</v>
      </c>
      <c r="D39" s="3">
        <v>21.0717</v>
      </c>
      <c r="E39" s="3">
        <v>14.4846</v>
      </c>
      <c r="F39" s="3">
        <v>10.272599999999999</v>
      </c>
      <c r="G39" s="3">
        <v>7.4412000000000003</v>
      </c>
      <c r="H39" s="3">
        <v>6.3530999999999995</v>
      </c>
      <c r="I39" s="3">
        <v>5.2766999999999991</v>
      </c>
      <c r="J39" s="3" t="s">
        <v>41</v>
      </c>
    </row>
    <row r="40" spans="1:10" x14ac:dyDescent="0.25">
      <c r="A40" s="7" t="s">
        <v>3</v>
      </c>
      <c r="B40" s="3" t="s">
        <v>16</v>
      </c>
      <c r="C40" s="3">
        <v>42</v>
      </c>
      <c r="D40" s="3">
        <v>21.960899999999999</v>
      </c>
      <c r="E40" s="3">
        <v>14.940899999999999</v>
      </c>
      <c r="F40" s="3">
        <v>10.646999999999998</v>
      </c>
      <c r="G40" s="3">
        <v>8.3888999999999996</v>
      </c>
      <c r="H40" s="3">
        <v>6.6221999999999994</v>
      </c>
      <c r="I40" s="3">
        <v>5.4989999999999997</v>
      </c>
      <c r="J40" s="3" t="s">
        <v>68</v>
      </c>
    </row>
    <row r="42" spans="1:10" x14ac:dyDescent="0.25">
      <c r="A42" s="7" t="s">
        <v>4</v>
      </c>
      <c r="B42" s="1" t="s">
        <v>34</v>
      </c>
      <c r="C42" s="1" t="s">
        <v>8</v>
      </c>
      <c r="D42" s="1" t="s">
        <v>9</v>
      </c>
      <c r="E42" s="1" t="s">
        <v>10</v>
      </c>
      <c r="F42" s="1" t="s">
        <v>11</v>
      </c>
      <c r="G42" s="1" t="s">
        <v>12</v>
      </c>
      <c r="H42" s="1" t="s">
        <v>13</v>
      </c>
      <c r="I42" s="1" t="s">
        <v>14</v>
      </c>
      <c r="J42" s="7" t="s">
        <v>35</v>
      </c>
    </row>
    <row r="43" spans="1:10" x14ac:dyDescent="0.25">
      <c r="A43" s="7" t="s">
        <v>4</v>
      </c>
      <c r="B43" s="3" t="s">
        <v>2</v>
      </c>
      <c r="C43" s="3">
        <f t="shared" ref="C43:I50" si="9">ROUNDUP(C33*$B$20,2)</f>
        <v>37.950000000000003</v>
      </c>
      <c r="D43" s="3">
        <f t="shared" si="9"/>
        <v>17.080000000000002</v>
      </c>
      <c r="E43" s="3">
        <f t="shared" si="9"/>
        <v>11.75</v>
      </c>
      <c r="F43" s="3">
        <f t="shared" si="9"/>
        <v>8.0500000000000007</v>
      </c>
      <c r="G43" s="3">
        <f t="shared" si="9"/>
        <v>5.74</v>
      </c>
      <c r="H43" s="3">
        <f t="shared" si="9"/>
        <v>4.6399999999999997</v>
      </c>
      <c r="I43" s="3">
        <f t="shared" si="9"/>
        <v>3.9299999999999997</v>
      </c>
      <c r="J43" s="3" t="s">
        <v>36</v>
      </c>
    </row>
    <row r="44" spans="1:10" x14ac:dyDescent="0.25">
      <c r="A44" s="7" t="s">
        <v>4</v>
      </c>
      <c r="B44" s="3" t="s">
        <v>3</v>
      </c>
      <c r="C44" s="3">
        <f t="shared" si="9"/>
        <v>37.950000000000003</v>
      </c>
      <c r="D44" s="3">
        <f t="shared" si="9"/>
        <v>17.290000000000003</v>
      </c>
      <c r="E44" s="3">
        <f t="shared" si="9"/>
        <v>12</v>
      </c>
      <c r="F44" s="3">
        <f t="shared" si="9"/>
        <v>8.24</v>
      </c>
      <c r="G44" s="3">
        <f t="shared" si="9"/>
        <v>5.81</v>
      </c>
      <c r="H44" s="3">
        <f t="shared" si="9"/>
        <v>4.95</v>
      </c>
      <c r="I44" s="3">
        <f t="shared" si="9"/>
        <v>4.1099999999999994</v>
      </c>
      <c r="J44" s="3" t="s">
        <v>37</v>
      </c>
    </row>
    <row r="45" spans="1:10" x14ac:dyDescent="0.25">
      <c r="A45" s="7" t="s">
        <v>4</v>
      </c>
      <c r="B45" s="3" t="s">
        <v>4</v>
      </c>
      <c r="C45" s="3">
        <f t="shared" si="9"/>
        <v>37.950000000000003</v>
      </c>
      <c r="D45" s="3">
        <f t="shared" si="9"/>
        <v>17.830000000000002</v>
      </c>
      <c r="E45" s="3">
        <f t="shared" si="9"/>
        <v>12.45</v>
      </c>
      <c r="F45" s="3">
        <f t="shared" si="9"/>
        <v>8.61</v>
      </c>
      <c r="G45" s="3">
        <f t="shared" si="9"/>
        <v>6.2</v>
      </c>
      <c r="H45" s="3">
        <f t="shared" si="9"/>
        <v>5.21</v>
      </c>
      <c r="I45" s="3">
        <f t="shared" si="9"/>
        <v>4.33</v>
      </c>
      <c r="J45" s="3" t="s">
        <v>38</v>
      </c>
    </row>
    <row r="46" spans="1:10" x14ac:dyDescent="0.25">
      <c r="A46" s="7" t="s">
        <v>4</v>
      </c>
      <c r="B46" s="3" t="s">
        <v>5</v>
      </c>
      <c r="C46" s="3">
        <f t="shared" si="9"/>
        <v>37.950000000000003</v>
      </c>
      <c r="D46" s="3">
        <f t="shared" si="9"/>
        <v>21.680000000000003</v>
      </c>
      <c r="E46" s="3">
        <f t="shared" si="9"/>
        <v>15.09</v>
      </c>
      <c r="F46" s="3">
        <f t="shared" si="9"/>
        <v>10.51</v>
      </c>
      <c r="G46" s="3">
        <f t="shared" si="9"/>
        <v>7.7799999999999994</v>
      </c>
      <c r="H46" s="3">
        <f t="shared" si="9"/>
        <v>6.3999999999999995</v>
      </c>
      <c r="I46" s="3">
        <f t="shared" si="9"/>
        <v>5.31</v>
      </c>
      <c r="J46" s="3" t="s">
        <v>39</v>
      </c>
    </row>
    <row r="47" spans="1:10" x14ac:dyDescent="0.25">
      <c r="A47" s="7" t="s">
        <v>4</v>
      </c>
      <c r="B47" s="3" t="s">
        <v>6</v>
      </c>
      <c r="C47" s="3">
        <f t="shared" si="9"/>
        <v>40.25</v>
      </c>
      <c r="D47" s="3">
        <f t="shared" si="9"/>
        <v>22.73</v>
      </c>
      <c r="E47" s="3">
        <f t="shared" si="9"/>
        <v>15.61</v>
      </c>
      <c r="F47" s="3">
        <f t="shared" si="9"/>
        <v>10.94</v>
      </c>
      <c r="G47" s="3">
        <f t="shared" si="9"/>
        <v>8.35</v>
      </c>
      <c r="H47" s="3">
        <f t="shared" si="9"/>
        <v>6.71</v>
      </c>
      <c r="I47" s="3">
        <f t="shared" si="9"/>
        <v>5.56</v>
      </c>
      <c r="J47" s="3" t="s">
        <v>40</v>
      </c>
    </row>
    <row r="48" spans="1:10" x14ac:dyDescent="0.25">
      <c r="A48" s="7" t="s">
        <v>4</v>
      </c>
      <c r="B48" s="3" t="s">
        <v>7</v>
      </c>
      <c r="C48" s="3">
        <f t="shared" si="9"/>
        <v>42.55</v>
      </c>
      <c r="D48" s="3">
        <f t="shared" si="9"/>
        <v>23.790000000000003</v>
      </c>
      <c r="E48" s="3">
        <f t="shared" si="9"/>
        <v>16.14</v>
      </c>
      <c r="F48" s="3">
        <f t="shared" si="9"/>
        <v>11.37</v>
      </c>
      <c r="G48" s="3">
        <f t="shared" si="9"/>
        <v>8.99</v>
      </c>
      <c r="H48" s="3">
        <f t="shared" si="9"/>
        <v>7.02</v>
      </c>
      <c r="I48" s="3">
        <f t="shared" si="9"/>
        <v>5.8199999999999994</v>
      </c>
      <c r="J48" s="3" t="s">
        <v>69</v>
      </c>
    </row>
    <row r="49" spans="1:10" x14ac:dyDescent="0.25">
      <c r="A49" s="7" t="s">
        <v>4</v>
      </c>
      <c r="B49" s="3" t="s">
        <v>15</v>
      </c>
      <c r="C49" s="3">
        <f t="shared" si="9"/>
        <v>46</v>
      </c>
      <c r="D49" s="3">
        <f t="shared" si="9"/>
        <v>24.240000000000002</v>
      </c>
      <c r="E49" s="3">
        <f t="shared" si="9"/>
        <v>16.66</v>
      </c>
      <c r="F49" s="3">
        <f t="shared" si="9"/>
        <v>11.82</v>
      </c>
      <c r="G49" s="3">
        <f t="shared" si="9"/>
        <v>8.56</v>
      </c>
      <c r="H49" s="3">
        <f t="shared" si="9"/>
        <v>7.31</v>
      </c>
      <c r="I49" s="3">
        <f t="shared" si="9"/>
        <v>6.0699999999999994</v>
      </c>
      <c r="J49" s="3" t="s">
        <v>41</v>
      </c>
    </row>
    <row r="50" spans="1:10" x14ac:dyDescent="0.25">
      <c r="A50" s="7" t="s">
        <v>4</v>
      </c>
      <c r="B50" s="3" t="s">
        <v>16</v>
      </c>
      <c r="C50" s="3">
        <f t="shared" si="9"/>
        <v>48.3</v>
      </c>
      <c r="D50" s="3">
        <f t="shared" si="9"/>
        <v>25.26</v>
      </c>
      <c r="E50" s="3">
        <f t="shared" si="9"/>
        <v>17.190000000000001</v>
      </c>
      <c r="F50" s="3">
        <f t="shared" si="9"/>
        <v>12.25</v>
      </c>
      <c r="G50" s="3">
        <f t="shared" si="9"/>
        <v>9.65</v>
      </c>
      <c r="H50" s="3">
        <f t="shared" si="9"/>
        <v>7.62</v>
      </c>
      <c r="I50" s="3">
        <f t="shared" si="9"/>
        <v>6.33</v>
      </c>
      <c r="J50" s="3" t="s">
        <v>68</v>
      </c>
    </row>
    <row r="52" spans="1:10" x14ac:dyDescent="0.25">
      <c r="A52" s="7" t="s">
        <v>5</v>
      </c>
      <c r="B52" s="1" t="s">
        <v>34</v>
      </c>
      <c r="C52" s="1" t="s">
        <v>8</v>
      </c>
      <c r="D52" s="1" t="s">
        <v>9</v>
      </c>
      <c r="E52" s="1" t="s">
        <v>10</v>
      </c>
      <c r="F52" s="1" t="s">
        <v>11</v>
      </c>
      <c r="G52" s="1" t="s">
        <v>12</v>
      </c>
      <c r="H52" s="1" t="s">
        <v>13</v>
      </c>
      <c r="I52" s="1" t="s">
        <v>14</v>
      </c>
      <c r="J52" s="7" t="s">
        <v>35</v>
      </c>
    </row>
    <row r="53" spans="1:10" x14ac:dyDescent="0.25">
      <c r="A53" s="7" t="s">
        <v>5</v>
      </c>
      <c r="B53" s="3" t="s">
        <v>2</v>
      </c>
      <c r="C53" s="3">
        <f t="shared" ref="C53:I60" si="10">ROUNDUP(C43*$B$20,2)</f>
        <v>43.65</v>
      </c>
      <c r="D53" s="3">
        <f t="shared" si="10"/>
        <v>19.650000000000002</v>
      </c>
      <c r="E53" s="3">
        <f t="shared" si="10"/>
        <v>13.52</v>
      </c>
      <c r="F53" s="3">
        <f t="shared" si="10"/>
        <v>9.26</v>
      </c>
      <c r="G53" s="3">
        <f t="shared" si="10"/>
        <v>6.6099999999999994</v>
      </c>
      <c r="H53" s="3">
        <f t="shared" si="10"/>
        <v>5.34</v>
      </c>
      <c r="I53" s="3">
        <f t="shared" si="10"/>
        <v>4.5199999999999996</v>
      </c>
      <c r="J53" s="3" t="s">
        <v>36</v>
      </c>
    </row>
    <row r="54" spans="1:10" x14ac:dyDescent="0.25">
      <c r="A54" s="7" t="s">
        <v>5</v>
      </c>
      <c r="B54" s="3" t="s">
        <v>3</v>
      </c>
      <c r="C54" s="3">
        <f t="shared" si="10"/>
        <v>43.65</v>
      </c>
      <c r="D54" s="3">
        <f t="shared" si="10"/>
        <v>19.89</v>
      </c>
      <c r="E54" s="3">
        <f t="shared" si="10"/>
        <v>13.8</v>
      </c>
      <c r="F54" s="3">
        <f t="shared" si="10"/>
        <v>9.48</v>
      </c>
      <c r="G54" s="3">
        <f t="shared" si="10"/>
        <v>6.6899999999999995</v>
      </c>
      <c r="H54" s="3">
        <f t="shared" si="10"/>
        <v>5.7</v>
      </c>
      <c r="I54" s="3">
        <f t="shared" si="10"/>
        <v>4.7299999999999995</v>
      </c>
      <c r="J54" s="3" t="s">
        <v>37</v>
      </c>
    </row>
    <row r="55" spans="1:10" x14ac:dyDescent="0.25">
      <c r="A55" s="7" t="s">
        <v>5</v>
      </c>
      <c r="B55" s="3" t="s">
        <v>4</v>
      </c>
      <c r="C55" s="3">
        <f t="shared" si="10"/>
        <v>43.65</v>
      </c>
      <c r="D55" s="3">
        <f t="shared" si="10"/>
        <v>20.51</v>
      </c>
      <c r="E55" s="3">
        <f t="shared" si="10"/>
        <v>14.32</v>
      </c>
      <c r="F55" s="3">
        <f t="shared" si="10"/>
        <v>9.91</v>
      </c>
      <c r="G55" s="3">
        <f t="shared" si="10"/>
        <v>7.13</v>
      </c>
      <c r="H55" s="3">
        <f t="shared" si="10"/>
        <v>6</v>
      </c>
      <c r="I55" s="3">
        <f t="shared" si="10"/>
        <v>4.9799999999999995</v>
      </c>
      <c r="J55" s="3" t="s">
        <v>38</v>
      </c>
    </row>
    <row r="56" spans="1:10" x14ac:dyDescent="0.25">
      <c r="A56" s="7" t="s">
        <v>5</v>
      </c>
      <c r="B56" s="3" t="s">
        <v>5</v>
      </c>
      <c r="C56" s="3">
        <f t="shared" si="10"/>
        <v>43.65</v>
      </c>
      <c r="D56" s="3">
        <f t="shared" si="10"/>
        <v>24.94</v>
      </c>
      <c r="E56" s="3">
        <f t="shared" si="10"/>
        <v>17.360000000000003</v>
      </c>
      <c r="F56" s="3">
        <f t="shared" si="10"/>
        <v>12.09</v>
      </c>
      <c r="G56" s="3">
        <f t="shared" si="10"/>
        <v>8.9499999999999993</v>
      </c>
      <c r="H56" s="3">
        <f t="shared" si="10"/>
        <v>7.36</v>
      </c>
      <c r="I56" s="3">
        <f t="shared" si="10"/>
        <v>6.1099999999999994</v>
      </c>
      <c r="J56" s="3" t="s">
        <v>39</v>
      </c>
    </row>
    <row r="57" spans="1:10" x14ac:dyDescent="0.25">
      <c r="A57" s="7" t="s">
        <v>5</v>
      </c>
      <c r="B57" s="3" t="s">
        <v>6</v>
      </c>
      <c r="C57" s="3">
        <f t="shared" si="10"/>
        <v>46.29</v>
      </c>
      <c r="D57" s="3">
        <f t="shared" si="10"/>
        <v>26.14</v>
      </c>
      <c r="E57" s="3">
        <f t="shared" si="10"/>
        <v>17.96</v>
      </c>
      <c r="F57" s="3">
        <f t="shared" si="10"/>
        <v>12.59</v>
      </c>
      <c r="G57" s="3">
        <f t="shared" si="10"/>
        <v>9.61</v>
      </c>
      <c r="H57" s="3">
        <f t="shared" si="10"/>
        <v>7.72</v>
      </c>
      <c r="I57" s="3">
        <f t="shared" si="10"/>
        <v>6.3999999999999995</v>
      </c>
      <c r="J57" s="3" t="s">
        <v>40</v>
      </c>
    </row>
    <row r="58" spans="1:10" x14ac:dyDescent="0.25">
      <c r="A58" s="7" t="s">
        <v>5</v>
      </c>
      <c r="B58" s="3" t="s">
        <v>7</v>
      </c>
      <c r="C58" s="3">
        <f t="shared" si="10"/>
        <v>48.94</v>
      </c>
      <c r="D58" s="3">
        <f t="shared" si="10"/>
        <v>27.360000000000003</v>
      </c>
      <c r="E58" s="3">
        <f t="shared" si="10"/>
        <v>18.57</v>
      </c>
      <c r="F58" s="3">
        <f t="shared" si="10"/>
        <v>13.08</v>
      </c>
      <c r="G58" s="3">
        <f t="shared" si="10"/>
        <v>10.34</v>
      </c>
      <c r="H58" s="3">
        <f t="shared" si="10"/>
        <v>8.08</v>
      </c>
      <c r="I58" s="3">
        <f t="shared" si="10"/>
        <v>6.7</v>
      </c>
      <c r="J58" s="3" t="s">
        <v>69</v>
      </c>
    </row>
    <row r="59" spans="1:10" x14ac:dyDescent="0.25">
      <c r="A59" s="7" t="s">
        <v>5</v>
      </c>
      <c r="B59" s="3" t="s">
        <v>15</v>
      </c>
      <c r="C59" s="3">
        <f t="shared" si="10"/>
        <v>52.9</v>
      </c>
      <c r="D59" s="3">
        <f t="shared" si="10"/>
        <v>27.880000000000003</v>
      </c>
      <c r="E59" s="3">
        <f t="shared" si="10"/>
        <v>19.16</v>
      </c>
      <c r="F59" s="3">
        <f t="shared" si="10"/>
        <v>13.6</v>
      </c>
      <c r="G59" s="3">
        <f t="shared" si="10"/>
        <v>9.85</v>
      </c>
      <c r="H59" s="3">
        <f t="shared" si="10"/>
        <v>8.41</v>
      </c>
      <c r="I59" s="3">
        <f t="shared" si="10"/>
        <v>6.99</v>
      </c>
      <c r="J59" s="3" t="s">
        <v>41</v>
      </c>
    </row>
    <row r="60" spans="1:10" x14ac:dyDescent="0.25">
      <c r="A60" s="7" t="s">
        <v>5</v>
      </c>
      <c r="B60" s="3" t="s">
        <v>16</v>
      </c>
      <c r="C60" s="3">
        <f t="shared" si="10"/>
        <v>55.55</v>
      </c>
      <c r="D60" s="3">
        <f t="shared" si="10"/>
        <v>29.05</v>
      </c>
      <c r="E60" s="3">
        <f t="shared" si="10"/>
        <v>19.770000000000003</v>
      </c>
      <c r="F60" s="3">
        <f t="shared" si="10"/>
        <v>14.09</v>
      </c>
      <c r="G60" s="3">
        <f t="shared" si="10"/>
        <v>11.1</v>
      </c>
      <c r="H60" s="3">
        <f t="shared" si="10"/>
        <v>8.77</v>
      </c>
      <c r="I60" s="3">
        <f t="shared" si="10"/>
        <v>7.2799999999999994</v>
      </c>
      <c r="J60" s="3" t="s">
        <v>68</v>
      </c>
    </row>
    <row r="61" spans="1:10" x14ac:dyDescent="0.25">
      <c r="B61" s="1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4"/>
  <sheetViews>
    <sheetView workbookViewId="0">
      <selection activeCell="B7" sqref="B7"/>
    </sheetView>
  </sheetViews>
  <sheetFormatPr defaultRowHeight="15" x14ac:dyDescent="0.25"/>
  <sheetData>
    <row r="1" spans="1:1" x14ac:dyDescent="0.25">
      <c r="A1" s="24" t="s">
        <v>83</v>
      </c>
    </row>
    <row r="2" spans="1:1" x14ac:dyDescent="0.25">
      <c r="A2" s="15"/>
    </row>
    <row r="3" spans="1:1" x14ac:dyDescent="0.25">
      <c r="A3" s="15" t="s">
        <v>84</v>
      </c>
    </row>
    <row r="4" spans="1:1" x14ac:dyDescent="0.25">
      <c r="A4" s="15"/>
    </row>
    <row r="5" spans="1:1" x14ac:dyDescent="0.25">
      <c r="A5" s="24" t="s">
        <v>85</v>
      </c>
    </row>
    <row r="6" spans="1:1" x14ac:dyDescent="0.25">
      <c r="A6" s="15"/>
    </row>
    <row r="7" spans="1:1" x14ac:dyDescent="0.25">
      <c r="A7" s="15" t="s">
        <v>86</v>
      </c>
    </row>
    <row r="8" spans="1:1" x14ac:dyDescent="0.25">
      <c r="A8" s="15"/>
    </row>
    <row r="9" spans="1:1" x14ac:dyDescent="0.25">
      <c r="A9" s="24" t="s">
        <v>87</v>
      </c>
    </row>
    <row r="10" spans="1:1" x14ac:dyDescent="0.25">
      <c r="A10" s="15"/>
    </row>
    <row r="11" spans="1:1" x14ac:dyDescent="0.25">
      <c r="A11" s="15" t="s">
        <v>88</v>
      </c>
    </row>
    <row r="12" spans="1:1" x14ac:dyDescent="0.25">
      <c r="A12" s="15"/>
    </row>
    <row r="13" spans="1:1" x14ac:dyDescent="0.25">
      <c r="A13" s="24" t="s">
        <v>89</v>
      </c>
    </row>
    <row r="14" spans="1:1" x14ac:dyDescent="0.25">
      <c r="A14" s="15"/>
    </row>
    <row r="15" spans="1:1" x14ac:dyDescent="0.25">
      <c r="A15" s="15" t="s">
        <v>90</v>
      </c>
    </row>
    <row r="16" spans="1:1" x14ac:dyDescent="0.25">
      <c r="A16" s="15"/>
    </row>
    <row r="17" spans="1:1" x14ac:dyDescent="0.25">
      <c r="A17" s="24" t="s">
        <v>91</v>
      </c>
    </row>
    <row r="18" spans="1:1" x14ac:dyDescent="0.25">
      <c r="A18" s="15"/>
    </row>
    <row r="19" spans="1:1" x14ac:dyDescent="0.25">
      <c r="A19" s="15" t="s">
        <v>92</v>
      </c>
    </row>
    <row r="20" spans="1:1" x14ac:dyDescent="0.25">
      <c r="A20" s="15"/>
    </row>
    <row r="21" spans="1:1" x14ac:dyDescent="0.25">
      <c r="A21" s="24" t="s">
        <v>93</v>
      </c>
    </row>
    <row r="22" spans="1:1" x14ac:dyDescent="0.25">
      <c r="A22" s="24"/>
    </row>
    <row r="23" spans="1:1" x14ac:dyDescent="0.25">
      <c r="A23" s="15" t="s">
        <v>94</v>
      </c>
    </row>
    <row r="24" spans="1:1" x14ac:dyDescent="0.25">
      <c r="A24"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workbookViewId="0">
      <selection activeCell="D23" sqref="D23"/>
    </sheetView>
  </sheetViews>
  <sheetFormatPr defaultRowHeight="15" x14ac:dyDescent="0.25"/>
  <cols>
    <col min="1" max="1" width="13.42578125" bestFit="1" customWidth="1"/>
    <col min="2" max="2" width="14.28515625" bestFit="1" customWidth="1"/>
  </cols>
  <sheetData>
    <row r="1" spans="1:4" x14ac:dyDescent="0.25">
      <c r="A1" t="s">
        <v>367</v>
      </c>
    </row>
    <row r="2" spans="1:4" x14ac:dyDescent="0.25">
      <c r="A2" t="s">
        <v>308</v>
      </c>
      <c r="B2" t="s">
        <v>309</v>
      </c>
      <c r="C2" t="s">
        <v>370</v>
      </c>
    </row>
    <row r="3" spans="1:4" x14ac:dyDescent="0.25">
      <c r="A3" t="s">
        <v>368</v>
      </c>
      <c r="B3" t="s">
        <v>369</v>
      </c>
      <c r="C3" s="38">
        <v>43</v>
      </c>
    </row>
    <row r="6" spans="1:4" x14ac:dyDescent="0.25">
      <c r="A6" t="s">
        <v>426</v>
      </c>
      <c r="B6" t="s">
        <v>429</v>
      </c>
      <c r="C6" t="s">
        <v>427</v>
      </c>
      <c r="D6" t="s">
        <v>428</v>
      </c>
    </row>
    <row r="7" spans="1:4" x14ac:dyDescent="0.25">
      <c r="A7">
        <v>25</v>
      </c>
      <c r="B7">
        <v>50</v>
      </c>
      <c r="C7">
        <f>A7*50</f>
        <v>1250</v>
      </c>
      <c r="D7" s="23">
        <f>+C3/C7</f>
        <v>3.44E-2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3"/>
  <sheetViews>
    <sheetView workbookViewId="0">
      <selection activeCell="E2" sqref="E2"/>
    </sheetView>
  </sheetViews>
  <sheetFormatPr defaultRowHeight="15" x14ac:dyDescent="0.25"/>
  <cols>
    <col min="1" max="1" width="10" bestFit="1" customWidth="1"/>
    <col min="2" max="2" width="15.7109375" bestFit="1" customWidth="1"/>
    <col min="8" max="8" width="11" bestFit="1" customWidth="1"/>
    <col min="9" max="9" width="15.140625" bestFit="1" customWidth="1"/>
    <col min="14" max="14" width="28.28515625" bestFit="1" customWidth="1"/>
    <col min="15" max="15" width="13.140625" bestFit="1" customWidth="1"/>
    <col min="16" max="16" width="12" bestFit="1" customWidth="1"/>
    <col min="18" max="18" width="57.7109375" bestFit="1" customWidth="1"/>
    <col min="20" max="20" width="15" bestFit="1" customWidth="1"/>
  </cols>
  <sheetData>
    <row r="1" spans="1:20" x14ac:dyDescent="0.25">
      <c r="A1" s="1" t="s">
        <v>17</v>
      </c>
      <c r="B1" s="1" t="s">
        <v>18</v>
      </c>
      <c r="C1" s="7" t="s">
        <v>343</v>
      </c>
      <c r="D1" s="5" t="s">
        <v>21</v>
      </c>
      <c r="E1" s="1" t="s">
        <v>22</v>
      </c>
      <c r="F1" s="7" t="s">
        <v>23</v>
      </c>
      <c r="H1" s="1" t="s">
        <v>17</v>
      </c>
      <c r="I1" s="1" t="s">
        <v>18</v>
      </c>
      <c r="J1" s="7" t="s">
        <v>343</v>
      </c>
      <c r="K1" s="5" t="s">
        <v>21</v>
      </c>
      <c r="L1" s="1" t="s">
        <v>22</v>
      </c>
      <c r="M1" s="31"/>
      <c r="N1" s="7" t="s">
        <v>344</v>
      </c>
      <c r="O1" s="7" t="s">
        <v>34</v>
      </c>
      <c r="P1" s="7" t="s">
        <v>35</v>
      </c>
      <c r="R1" s="7" t="s">
        <v>42</v>
      </c>
      <c r="T1" s="21" t="s">
        <v>66</v>
      </c>
    </row>
    <row r="2" spans="1:20" ht="45" x14ac:dyDescent="0.25">
      <c r="A2" s="3" t="s">
        <v>44</v>
      </c>
      <c r="B2" s="3" t="s">
        <v>45</v>
      </c>
      <c r="C2" s="3" t="s">
        <v>2</v>
      </c>
      <c r="D2" s="3">
        <f>VLOOKUP(C2,J:K,2,FALSE)</f>
        <v>16.5</v>
      </c>
      <c r="E2" s="3">
        <f>VLOOKUP(C2,'Parcel Rate Logic'!D:F,3,FALSE)</f>
        <v>0.16</v>
      </c>
      <c r="F2" s="3">
        <v>71</v>
      </c>
      <c r="H2" s="3" t="s">
        <v>50</v>
      </c>
      <c r="I2" s="3" t="s">
        <v>45</v>
      </c>
      <c r="J2" s="3" t="s">
        <v>2</v>
      </c>
      <c r="K2" s="3">
        <f>VLOOKUP(J2,'Parcel Rate Logic'!D:F,2,FALSE)</f>
        <v>16.5</v>
      </c>
      <c r="L2" s="3">
        <f>ROUNDUP(VLOOKUP(K2,'Parcel Rate Logic'!E:G,2,FALSE),2)</f>
        <v>0.16</v>
      </c>
      <c r="M2" s="30"/>
      <c r="N2" s="37" t="s">
        <v>361</v>
      </c>
      <c r="O2" s="19" t="s">
        <v>2</v>
      </c>
      <c r="P2" s="20" t="s">
        <v>36</v>
      </c>
      <c r="R2" t="s">
        <v>64</v>
      </c>
      <c r="T2" s="20">
        <v>2</v>
      </c>
    </row>
    <row r="3" spans="1:20" ht="30" x14ac:dyDescent="0.25">
      <c r="A3" s="3" t="s">
        <v>43</v>
      </c>
      <c r="B3" s="4" t="s">
        <v>46</v>
      </c>
      <c r="C3" s="3" t="s">
        <v>2</v>
      </c>
      <c r="D3" s="3">
        <f>VLOOKUP(C3,'Parcel Rate Logic'!D:F,2,FALSE)</f>
        <v>16.5</v>
      </c>
      <c r="E3" s="3">
        <f>VLOOKUP(C3,'Parcel Rate Logic'!D:F,3,FALSE)</f>
        <v>0.16</v>
      </c>
      <c r="F3" s="3">
        <v>245</v>
      </c>
      <c r="H3" s="3" t="s">
        <v>50</v>
      </c>
      <c r="I3" s="3" t="s">
        <v>46</v>
      </c>
      <c r="J3" s="3" t="s">
        <v>4</v>
      </c>
      <c r="K3" s="3">
        <f>VLOOKUP(J3,'Parcel Rate Logic'!D:F,2,FALSE)</f>
        <v>18.5</v>
      </c>
      <c r="L3" s="3">
        <f>ROUNDUP(VLOOKUP(J3,'Parcel Rate Logic'!D:F,3,FALSE),2)</f>
        <v>0.16</v>
      </c>
      <c r="M3" s="30"/>
      <c r="N3" s="37" t="s">
        <v>364</v>
      </c>
      <c r="O3" s="19" t="s">
        <v>3</v>
      </c>
      <c r="P3" s="20" t="s">
        <v>37</v>
      </c>
      <c r="R3" t="s">
        <v>65</v>
      </c>
      <c r="T3" s="20">
        <v>11</v>
      </c>
    </row>
    <row r="4" spans="1:20" x14ac:dyDescent="0.25">
      <c r="A4" s="3" t="s">
        <v>43</v>
      </c>
      <c r="B4" s="3" t="s">
        <v>47</v>
      </c>
      <c r="C4" s="3" t="s">
        <v>2</v>
      </c>
      <c r="D4" s="3">
        <f>VLOOKUP(C4,'Parcel Rate Logic'!D:F,2,FALSE)</f>
        <v>16.5</v>
      </c>
      <c r="E4" s="3">
        <f>VLOOKUP(C4,'Parcel Rate Logic'!D:F,3,FALSE)</f>
        <v>0.16</v>
      </c>
      <c r="F4" s="3">
        <v>201</v>
      </c>
      <c r="H4" s="3" t="s">
        <v>50</v>
      </c>
      <c r="I4" s="3" t="s">
        <v>47</v>
      </c>
      <c r="J4" s="3" t="s">
        <v>4</v>
      </c>
      <c r="K4" s="3">
        <f>VLOOKUP(J4,'Parcel Rate Logic'!D:F,2,FALSE)</f>
        <v>18.5</v>
      </c>
      <c r="L4" s="3">
        <f>ROUNDUP(VLOOKUP(J4,'Parcel Rate Logic'!D:F,3,FALSE),2)</f>
        <v>0.16</v>
      </c>
      <c r="M4" s="30"/>
      <c r="N4" t="s">
        <v>346</v>
      </c>
      <c r="O4" s="19" t="s">
        <v>4</v>
      </c>
      <c r="P4" s="20" t="s">
        <v>38</v>
      </c>
      <c r="R4" t="s">
        <v>67</v>
      </c>
      <c r="T4" s="20">
        <v>1</v>
      </c>
    </row>
    <row r="5" spans="1:20" x14ac:dyDescent="0.25">
      <c r="A5" s="3" t="s">
        <v>44</v>
      </c>
      <c r="B5" s="3" t="s">
        <v>48</v>
      </c>
      <c r="C5" s="3" t="s">
        <v>2</v>
      </c>
      <c r="D5" s="3">
        <f>VLOOKUP(C5,'Parcel Rate Logic'!D:F,2,FALSE)</f>
        <v>16.5</v>
      </c>
      <c r="E5" s="3">
        <f>VLOOKUP(C5,'Parcel Rate Logic'!D:F,3,FALSE)</f>
        <v>0.16</v>
      </c>
      <c r="F5" s="3">
        <v>116</v>
      </c>
      <c r="H5" s="3" t="s">
        <v>50</v>
      </c>
      <c r="I5" s="3" t="s">
        <v>48</v>
      </c>
      <c r="J5" s="3" t="s">
        <v>4</v>
      </c>
      <c r="K5" s="3">
        <f>VLOOKUP(J5,'Parcel Rate Logic'!D:F,2,FALSE)</f>
        <v>18.5</v>
      </c>
      <c r="L5" s="3">
        <f>ROUNDUP(VLOOKUP(J5,'Parcel Rate Logic'!D:F,3,FALSE),2)</f>
        <v>0.16</v>
      </c>
      <c r="M5" s="30"/>
      <c r="N5" t="s">
        <v>365</v>
      </c>
      <c r="O5" s="19" t="s">
        <v>5</v>
      </c>
      <c r="P5" s="20"/>
      <c r="T5" s="20">
        <v>7</v>
      </c>
    </row>
    <row r="6" spans="1:20" x14ac:dyDescent="0.25">
      <c r="A6" s="3" t="s">
        <v>43</v>
      </c>
      <c r="B6" s="3" t="s">
        <v>49</v>
      </c>
      <c r="C6" s="3" t="s">
        <v>3</v>
      </c>
      <c r="D6" s="3">
        <f>VLOOKUP(C6,'Parcel Rate Logic'!D:F,2,FALSE)</f>
        <v>16.5</v>
      </c>
      <c r="E6" s="3">
        <f>VLOOKUP(C6,'Parcel Rate Logic'!D:F,3,FALSE)</f>
        <v>0.16</v>
      </c>
      <c r="F6" s="3">
        <v>188</v>
      </c>
      <c r="H6" s="3" t="s">
        <v>50</v>
      </c>
      <c r="I6" s="3" t="s">
        <v>49</v>
      </c>
      <c r="J6" s="3" t="s">
        <v>4</v>
      </c>
      <c r="K6" s="3">
        <f>VLOOKUP(J6,'Parcel Rate Logic'!D:F,2,FALSE)</f>
        <v>18.5</v>
      </c>
      <c r="L6" s="3">
        <f>ROUNDUP(VLOOKUP(J6,'Parcel Rate Logic'!D:F,3,FALSE),2)</f>
        <v>0.16</v>
      </c>
      <c r="M6" s="30"/>
      <c r="N6" s="7" t="s">
        <v>345</v>
      </c>
      <c r="O6" s="7" t="s">
        <v>34</v>
      </c>
      <c r="P6" s="7" t="s">
        <v>35</v>
      </c>
      <c r="T6" s="20">
        <v>16</v>
      </c>
    </row>
    <row r="7" spans="1:20" ht="45" x14ac:dyDescent="0.25">
      <c r="A7" s="3" t="s">
        <v>43</v>
      </c>
      <c r="B7" s="3" t="s">
        <v>50</v>
      </c>
      <c r="C7" s="3" t="s">
        <v>2</v>
      </c>
      <c r="D7" s="3">
        <f>VLOOKUP(C7,'Parcel Rate Logic'!D:F,2,FALSE)</f>
        <v>16.5</v>
      </c>
      <c r="E7" s="3">
        <f>VLOOKUP(C7,'Parcel Rate Logic'!D:F,3,FALSE)</f>
        <v>0.16</v>
      </c>
      <c r="F7" s="3">
        <v>259</v>
      </c>
      <c r="H7" s="3" t="s">
        <v>50</v>
      </c>
      <c r="I7" s="3" t="s">
        <v>44</v>
      </c>
      <c r="J7" s="3" t="s">
        <v>2</v>
      </c>
      <c r="K7" s="3">
        <f>VLOOKUP(J7,'Parcel Rate Logic'!D:F,2,FALSE)</f>
        <v>16.5</v>
      </c>
      <c r="L7" s="3">
        <f>ROUNDUP(VLOOKUP(J7,'Parcel Rate Logic'!D:F,3,FALSE),2)</f>
        <v>0.16</v>
      </c>
      <c r="M7" s="30"/>
      <c r="N7" s="37" t="s">
        <v>362</v>
      </c>
      <c r="O7" s="19" t="s">
        <v>2</v>
      </c>
      <c r="P7" s="20" t="s">
        <v>36</v>
      </c>
      <c r="T7" s="20">
        <v>5</v>
      </c>
    </row>
    <row r="8" spans="1:20" x14ac:dyDescent="0.25">
      <c r="A8" s="3" t="s">
        <v>44</v>
      </c>
      <c r="B8" s="3" t="s">
        <v>51</v>
      </c>
      <c r="C8" s="3" t="s">
        <v>4</v>
      </c>
      <c r="D8" s="3">
        <f>VLOOKUP(C8,'Parcel Rate Logic'!D:F,2,FALSE)</f>
        <v>18.5</v>
      </c>
      <c r="E8" s="3">
        <f>VLOOKUP(C8,'Parcel Rate Logic'!D:F,3,FALSE)</f>
        <v>0.16</v>
      </c>
      <c r="F8" s="3">
        <v>218</v>
      </c>
      <c r="H8" s="3" t="s">
        <v>50</v>
      </c>
      <c r="I8" s="4" t="s">
        <v>51</v>
      </c>
      <c r="J8" s="3" t="s">
        <v>3</v>
      </c>
      <c r="K8" s="3">
        <f>VLOOKUP(J8,'Parcel Rate Logic'!D:F,2,FALSE)</f>
        <v>16.5</v>
      </c>
      <c r="L8" s="3">
        <f>ROUNDUP(VLOOKUP(J8,'Parcel Rate Logic'!D:F,3,FALSE),2)</f>
        <v>0.16</v>
      </c>
      <c r="M8" s="30"/>
      <c r="N8" t="s">
        <v>363</v>
      </c>
      <c r="O8" s="19" t="s">
        <v>3</v>
      </c>
      <c r="P8" s="20" t="s">
        <v>37</v>
      </c>
      <c r="T8" s="20">
        <v>3</v>
      </c>
    </row>
    <row r="9" spans="1:20" x14ac:dyDescent="0.25">
      <c r="A9" s="3" t="s">
        <v>43</v>
      </c>
      <c r="B9" s="3" t="s">
        <v>52</v>
      </c>
      <c r="C9" s="3" t="s">
        <v>4</v>
      </c>
      <c r="D9" s="3">
        <f>VLOOKUP(C9,'Parcel Rate Logic'!D:F,2,FALSE)</f>
        <v>18.5</v>
      </c>
      <c r="E9" s="3">
        <f>VLOOKUP(C9,'Parcel Rate Logic'!D:F,3,FALSE)</f>
        <v>0.16</v>
      </c>
      <c r="F9" s="3">
        <v>389</v>
      </c>
      <c r="H9" s="3" t="s">
        <v>50</v>
      </c>
      <c r="I9" s="3" t="s">
        <v>52</v>
      </c>
      <c r="J9" s="3" t="s">
        <v>4</v>
      </c>
      <c r="K9" s="3">
        <f>VLOOKUP(J9,'Parcel Rate Logic'!D:F,2,FALSE)</f>
        <v>18.5</v>
      </c>
      <c r="L9" s="3">
        <f>ROUNDUP(VLOOKUP(J9,'Parcel Rate Logic'!D:F,3,FALSE),2)</f>
        <v>0.16</v>
      </c>
      <c r="M9" s="30"/>
      <c r="N9" t="s">
        <v>347</v>
      </c>
      <c r="O9" s="19" t="s">
        <v>4</v>
      </c>
      <c r="P9" s="20" t="s">
        <v>38</v>
      </c>
    </row>
    <row r="10" spans="1:20" ht="45" x14ac:dyDescent="0.25">
      <c r="A10" s="3" t="s">
        <v>43</v>
      </c>
      <c r="B10" s="3" t="s">
        <v>53</v>
      </c>
      <c r="C10" s="3" t="s">
        <v>4</v>
      </c>
      <c r="D10" s="3">
        <f>VLOOKUP(C10,'Parcel Rate Logic'!D:F,2,FALSE)</f>
        <v>18.5</v>
      </c>
      <c r="E10" s="3">
        <f>VLOOKUP(C10,'Parcel Rate Logic'!D:F,3,FALSE)</f>
        <v>0.16</v>
      </c>
      <c r="F10" s="3">
        <v>395</v>
      </c>
      <c r="H10" s="3" t="s">
        <v>50</v>
      </c>
      <c r="I10" s="3" t="s">
        <v>53</v>
      </c>
      <c r="J10" s="3" t="s">
        <v>3</v>
      </c>
      <c r="K10" s="3">
        <f>VLOOKUP(J10,'Parcel Rate Logic'!D:F,2,FALSE)</f>
        <v>16.5</v>
      </c>
      <c r="L10" s="3">
        <f>ROUNDUP(VLOOKUP(J10,'Parcel Rate Logic'!D:F,3,FALSE),2)</f>
        <v>0.16</v>
      </c>
      <c r="M10" s="30"/>
      <c r="N10" s="37" t="s">
        <v>366</v>
      </c>
      <c r="O10" s="36" t="s">
        <v>5</v>
      </c>
    </row>
    <row r="11" spans="1:20" x14ac:dyDescent="0.25">
      <c r="A11" s="3" t="s">
        <v>44</v>
      </c>
      <c r="B11" s="4" t="s">
        <v>54</v>
      </c>
      <c r="C11" s="3" t="s">
        <v>3</v>
      </c>
      <c r="D11" s="3">
        <f>VLOOKUP(C11,'Parcel Rate Logic'!D:F,2,FALSE)</f>
        <v>16.5</v>
      </c>
      <c r="E11" s="3">
        <f>VLOOKUP(C11,'Parcel Rate Logic'!D:F,3,FALSE)</f>
        <v>0.16</v>
      </c>
      <c r="F11" s="3">
        <v>279</v>
      </c>
      <c r="H11" s="3" t="s">
        <v>50</v>
      </c>
      <c r="I11" s="3" t="s">
        <v>54</v>
      </c>
      <c r="J11" s="3" t="s">
        <v>3</v>
      </c>
      <c r="K11" s="3">
        <f>VLOOKUP(J11,'Parcel Rate Logic'!D:F,2,FALSE)</f>
        <v>16.5</v>
      </c>
      <c r="L11" s="3">
        <f>ROUNDUP(VLOOKUP(J11,'Parcel Rate Logic'!D:F,3,FALSE),2)</f>
        <v>0.16</v>
      </c>
      <c r="M11" s="30"/>
    </row>
    <row r="12" spans="1:20" x14ac:dyDescent="0.25">
      <c r="A12" s="3" t="s">
        <v>43</v>
      </c>
      <c r="B12" s="3" t="s">
        <v>55</v>
      </c>
      <c r="C12" s="3" t="s">
        <v>4</v>
      </c>
      <c r="D12" s="3">
        <f>VLOOKUP(C12,'Parcel Rate Logic'!D:F,2,FALSE)</f>
        <v>18.5</v>
      </c>
      <c r="E12" s="3">
        <f>VLOOKUP(C12,'Parcel Rate Logic'!D:F,3,FALSE)</f>
        <v>0.16</v>
      </c>
      <c r="F12" s="3">
        <v>303</v>
      </c>
      <c r="H12" s="3" t="s">
        <v>50</v>
      </c>
      <c r="I12" s="3" t="s">
        <v>55</v>
      </c>
      <c r="J12" s="3" t="s">
        <v>4</v>
      </c>
      <c r="K12" s="3">
        <f>VLOOKUP(J12,'Parcel Rate Logic'!D:F,2,FALSE)</f>
        <v>18.5</v>
      </c>
      <c r="L12" s="3">
        <f>ROUNDUP(VLOOKUP(J12,'Parcel Rate Logic'!D:F,3,FALSE),2)</f>
        <v>0.16</v>
      </c>
      <c r="M12" s="30"/>
    </row>
    <row r="13" spans="1:20" x14ac:dyDescent="0.25">
      <c r="A13" s="3" t="s">
        <v>43</v>
      </c>
      <c r="B13" s="3" t="s">
        <v>56</v>
      </c>
      <c r="C13" s="3" t="s">
        <v>3</v>
      </c>
      <c r="D13" s="3">
        <f>VLOOKUP(C13,'Parcel Rate Logic'!D:F,2,FALSE)</f>
        <v>16.5</v>
      </c>
      <c r="E13" s="3">
        <f>VLOOKUP(C13,'Parcel Rate Logic'!D:F,3,FALSE)</f>
        <v>0.16</v>
      </c>
      <c r="F13" s="3">
        <v>366</v>
      </c>
      <c r="H13" s="3" t="s">
        <v>50</v>
      </c>
      <c r="I13" s="3" t="s">
        <v>56</v>
      </c>
      <c r="J13" s="3" t="s">
        <v>3</v>
      </c>
      <c r="K13" s="3">
        <f>VLOOKUP(J13,'Parcel Rate Logic'!D:F,2,FALSE)</f>
        <v>16.5</v>
      </c>
      <c r="L13" s="3">
        <f>ROUNDUP(VLOOKUP(J13,'Parcel Rate Logic'!D:F,3,FALSE),2)</f>
        <v>0.16</v>
      </c>
      <c r="M13" s="30"/>
    </row>
    <row r="14" spans="1:20" x14ac:dyDescent="0.25">
      <c r="A14" s="3" t="s">
        <v>44</v>
      </c>
      <c r="B14" s="3" t="s">
        <v>57</v>
      </c>
      <c r="C14" s="3" t="s">
        <v>4</v>
      </c>
      <c r="D14" s="3">
        <f>VLOOKUP(C14,'Parcel Rate Logic'!D:F,2,FALSE)</f>
        <v>18.5</v>
      </c>
      <c r="E14" s="3">
        <f>VLOOKUP(C14,'Parcel Rate Logic'!D:F,3,FALSE)</f>
        <v>0.16</v>
      </c>
      <c r="F14" s="3">
        <v>362</v>
      </c>
      <c r="H14" s="3" t="s">
        <v>50</v>
      </c>
      <c r="I14" s="3" t="s">
        <v>57</v>
      </c>
      <c r="J14" s="3" t="s">
        <v>4</v>
      </c>
      <c r="K14" s="3">
        <f>VLOOKUP(J14,'Parcel Rate Logic'!D:F,2,FALSE)</f>
        <v>18.5</v>
      </c>
      <c r="L14" s="3">
        <f>ROUNDUP(VLOOKUP(J14,'Parcel Rate Logic'!D:F,3,FALSE),2)</f>
        <v>0.16</v>
      </c>
      <c r="M14" s="30"/>
    </row>
    <row r="15" spans="1:20" x14ac:dyDescent="0.25">
      <c r="A15" s="3" t="s">
        <v>43</v>
      </c>
      <c r="B15" s="3" t="s">
        <v>59</v>
      </c>
      <c r="C15" s="3" t="s">
        <v>4</v>
      </c>
      <c r="D15" s="3">
        <f>VLOOKUP(C15,'Parcel Rate Logic'!D:F,2,FALSE)</f>
        <v>18.5</v>
      </c>
      <c r="E15" s="3">
        <f>VLOOKUP(C15,'Parcel Rate Logic'!D:F,3,FALSE)</f>
        <v>0.16</v>
      </c>
      <c r="F15" s="3">
        <v>380</v>
      </c>
      <c r="H15" s="3" t="s">
        <v>50</v>
      </c>
      <c r="I15" s="4" t="s">
        <v>59</v>
      </c>
      <c r="J15" s="3" t="s">
        <v>5</v>
      </c>
      <c r="K15" s="3">
        <f>VLOOKUP(J15,'Parcel Rate Logic'!D:F,2,FALSE)</f>
        <v>18.5</v>
      </c>
      <c r="L15" s="3">
        <f>ROUNDUP(VLOOKUP(J15,'Parcel Rate Logic'!D:F,3,FALSE),2)</f>
        <v>0.16</v>
      </c>
      <c r="M15" s="30"/>
    </row>
    <row r="16" spans="1:20" x14ac:dyDescent="0.25">
      <c r="A16" s="3" t="s">
        <v>44</v>
      </c>
      <c r="B16" s="3" t="s">
        <v>60</v>
      </c>
      <c r="C16" s="3" t="s">
        <v>4</v>
      </c>
      <c r="D16" s="3">
        <f>VLOOKUP(C16,'Parcel Rate Logic'!D:F,2,FALSE)</f>
        <v>18.5</v>
      </c>
      <c r="E16" s="3">
        <f>VLOOKUP(C16,'Parcel Rate Logic'!D:F,3,FALSE)</f>
        <v>0.16</v>
      </c>
      <c r="F16" s="3">
        <v>175</v>
      </c>
      <c r="H16" s="3" t="s">
        <v>50</v>
      </c>
      <c r="I16" s="3" t="s">
        <v>60</v>
      </c>
      <c r="J16" s="3" t="s">
        <v>4</v>
      </c>
      <c r="K16" s="3">
        <f>VLOOKUP(J16,'Parcel Rate Logic'!D:F,2,FALSE)</f>
        <v>18.5</v>
      </c>
      <c r="L16" s="3">
        <f>ROUNDUP(VLOOKUP(J16,'Parcel Rate Logic'!D:F,3,FALSE),2)</f>
        <v>0.16</v>
      </c>
      <c r="M16" s="30"/>
    </row>
    <row r="17" spans="1:13" x14ac:dyDescent="0.25">
      <c r="A17" s="3" t="s">
        <v>44</v>
      </c>
      <c r="B17" s="3" t="s">
        <v>61</v>
      </c>
      <c r="C17" s="3" t="s">
        <v>3</v>
      </c>
      <c r="D17" s="3">
        <f>VLOOKUP(C17,'Parcel Rate Logic'!D:F,2,FALSE)</f>
        <v>16.5</v>
      </c>
      <c r="E17" s="3">
        <f>VLOOKUP(C17,'Parcel Rate Logic'!D:F,3,FALSE)</f>
        <v>0.16</v>
      </c>
      <c r="F17" s="3">
        <v>225</v>
      </c>
      <c r="H17" s="3" t="s">
        <v>50</v>
      </c>
      <c r="I17" s="3" t="s">
        <v>61</v>
      </c>
      <c r="J17" s="3" t="s">
        <v>4</v>
      </c>
      <c r="K17" s="3">
        <f>VLOOKUP(J17,'Parcel Rate Logic'!D:F,2,FALSE)</f>
        <v>18.5</v>
      </c>
      <c r="L17" s="3">
        <f>ROUNDUP(VLOOKUP(J17,'Parcel Rate Logic'!D:F,3,FALSE),2)</f>
        <v>0.16</v>
      </c>
      <c r="M17" s="30"/>
    </row>
    <row r="18" spans="1:13" x14ac:dyDescent="0.25">
      <c r="A18" s="3" t="s">
        <v>44</v>
      </c>
      <c r="B18" s="4" t="s">
        <v>62</v>
      </c>
      <c r="C18" s="3" t="s">
        <v>4</v>
      </c>
      <c r="D18" s="3">
        <f>VLOOKUP(C18,'Parcel Rate Logic'!D:F,2,FALSE)</f>
        <v>18.5</v>
      </c>
      <c r="E18" s="3">
        <f>VLOOKUP(C18,'Parcel Rate Logic'!D:F,3,FALSE)</f>
        <v>0.16</v>
      </c>
      <c r="F18" s="3">
        <v>554</v>
      </c>
      <c r="H18" s="3" t="s">
        <v>50</v>
      </c>
      <c r="I18" s="3" t="s">
        <v>62</v>
      </c>
      <c r="J18" s="3" t="s">
        <v>5</v>
      </c>
      <c r="K18" s="3">
        <f>VLOOKUP(J18,'Parcel Rate Logic'!D:F,2,FALSE)</f>
        <v>18.5</v>
      </c>
      <c r="L18" s="3">
        <f>ROUNDUP(VLOOKUP(J18,'Parcel Rate Logic'!D:F,3,FALSE),2)</f>
        <v>0.16</v>
      </c>
      <c r="M18" s="30"/>
    </row>
    <row r="19" spans="1:13" x14ac:dyDescent="0.25">
      <c r="A19" s="3" t="s">
        <v>44</v>
      </c>
      <c r="B19" s="3" t="s">
        <v>323</v>
      </c>
      <c r="C19" s="3" t="s">
        <v>3</v>
      </c>
      <c r="D19" s="3">
        <f>VLOOKUP(C19,'Parcel Rate Logic'!D:F,2,FALSE)</f>
        <v>16.5</v>
      </c>
      <c r="E19" s="3">
        <f>VLOOKUP(C19,'Parcel Rate Logic'!D:F,3,FALSE)</f>
        <v>0.16</v>
      </c>
      <c r="F19" s="3">
        <v>145</v>
      </c>
      <c r="H19" s="3" t="s">
        <v>50</v>
      </c>
      <c r="I19" s="3" t="s">
        <v>323</v>
      </c>
      <c r="J19" s="3" t="s">
        <v>3</v>
      </c>
      <c r="K19" s="3">
        <f>VLOOKUP(J19,'Parcel Rate Logic'!D:F,2,FALSE)</f>
        <v>16.5</v>
      </c>
      <c r="L19" s="3">
        <f>ROUNDUP(VLOOKUP(J19,'Parcel Rate Logic'!D:F,3,FALSE),2)</f>
        <v>0.16</v>
      </c>
      <c r="M19" s="30"/>
    </row>
    <row r="20" spans="1:13" x14ac:dyDescent="0.25">
      <c r="A20" s="3" t="s">
        <v>44</v>
      </c>
      <c r="B20" s="3" t="s">
        <v>44</v>
      </c>
      <c r="C20" s="3" t="s">
        <v>2</v>
      </c>
      <c r="D20" s="3">
        <f>VLOOKUP(C20,'Parcel Rate Logic'!D:F,2,FALSE)</f>
        <v>16.5</v>
      </c>
      <c r="E20" s="3">
        <f>VLOOKUP(D20,'Parcel Rate Logic'!E:G,2,FALSE)</f>
        <v>0.16</v>
      </c>
      <c r="F20" s="3">
        <f>VLOOKUP(E20,'Parcel Rate Logic'!F:H,2,FALSE)</f>
        <v>0</v>
      </c>
      <c r="H20" s="3" t="s">
        <v>50</v>
      </c>
      <c r="I20" s="3" t="s">
        <v>50</v>
      </c>
      <c r="J20" s="3" t="s">
        <v>2</v>
      </c>
      <c r="K20" s="3">
        <f>VLOOKUP(J20,'Parcel Rate Logic'!D:F,2,FALSE)</f>
        <v>16.5</v>
      </c>
      <c r="L20" s="3">
        <f>ROUNDUP(VLOOKUP(J20,'Parcel Rate Logic'!D:F,3,FALSE),2)</f>
        <v>0.16</v>
      </c>
      <c r="M20" s="30"/>
    </row>
    <row r="21" spans="1:13" x14ac:dyDescent="0.25">
      <c r="A21" s="3" t="s">
        <v>44</v>
      </c>
      <c r="B21" s="3" t="s">
        <v>58</v>
      </c>
      <c r="C21" s="3" t="s">
        <v>5</v>
      </c>
      <c r="D21" s="3">
        <f>VLOOKUP(C21,'Parcel Rate Logic'!D:F,2,FALSE)</f>
        <v>18.5</v>
      </c>
      <c r="E21" s="3">
        <f>VLOOKUP(D21,'Parcel Rate Logic'!E:G,2,FALSE)</f>
        <v>0.16</v>
      </c>
      <c r="F21" s="3">
        <f>VLOOKUP(E21,'Parcel Rate Logic'!F:H,2,FALSE)</f>
        <v>0</v>
      </c>
      <c r="H21" s="18" t="s">
        <v>50</v>
      </c>
      <c r="I21" s="3" t="s">
        <v>58</v>
      </c>
      <c r="J21" s="3" t="s">
        <v>5</v>
      </c>
      <c r="K21" s="3">
        <f>VLOOKUP(J21,'Parcel Rate Logic'!D:F,2,FALSE)</f>
        <v>18.5</v>
      </c>
      <c r="L21" s="3">
        <f>ROUNDUP(VLOOKUP(J21,'Parcel Rate Logic'!D:F,3,FALSE),2)</f>
        <v>0.16</v>
      </c>
      <c r="M21" s="30"/>
    </row>
    <row r="22" spans="1:13" x14ac:dyDescent="0.25">
      <c r="A22" s="3" t="s">
        <v>44</v>
      </c>
      <c r="B22" s="3" t="s">
        <v>359</v>
      </c>
      <c r="C22" s="3" t="s">
        <v>5</v>
      </c>
      <c r="D22" s="3">
        <f>VLOOKUP(C22,'Parcel Rate Logic'!D:F,2,FALSE)</f>
        <v>18.5</v>
      </c>
      <c r="E22" s="3">
        <f>VLOOKUP(D22,'Parcel Rate Logic'!E:G,2,FALSE)</f>
        <v>0.16</v>
      </c>
      <c r="F22" s="3">
        <f>VLOOKUP(E22,'Parcel Rate Logic'!F:H,2,FALSE)</f>
        <v>0</v>
      </c>
      <c r="H22" s="18" t="s">
        <v>50</v>
      </c>
      <c r="I22" s="3" t="s">
        <v>359</v>
      </c>
      <c r="J22" s="3" t="s">
        <v>5</v>
      </c>
      <c r="K22" s="3">
        <f>VLOOKUP(J22,'Parcel Rate Logic'!D:F,2,FALSE)</f>
        <v>18.5</v>
      </c>
      <c r="L22" s="3">
        <f>ROUNDUP(VLOOKUP(J22,'Parcel Rate Logic'!D:F,3,FALSE),2)</f>
        <v>0.16</v>
      </c>
      <c r="M22" s="30"/>
    </row>
    <row r="23" spans="1:13" x14ac:dyDescent="0.25">
      <c r="A23" s="3" t="s">
        <v>44</v>
      </c>
      <c r="B23" s="3" t="s">
        <v>63</v>
      </c>
      <c r="C23" s="3" t="s">
        <v>5</v>
      </c>
      <c r="D23" s="3">
        <f>VLOOKUP(C23,'Parcel Rate Logic'!D:F,2,FALSE)</f>
        <v>18.5</v>
      </c>
      <c r="E23" s="3">
        <f>VLOOKUP(D23,'Parcel Rate Logic'!E:G,2,FALSE)</f>
        <v>0.16</v>
      </c>
      <c r="F23" s="3">
        <f>VLOOKUP(E23,'Parcel Rate Logic'!F:H,2,FALSE)</f>
        <v>0</v>
      </c>
      <c r="H23" s="18" t="s">
        <v>50</v>
      </c>
      <c r="I23" s="3" t="s">
        <v>63</v>
      </c>
      <c r="J23" s="3" t="s">
        <v>5</v>
      </c>
      <c r="K23" s="3">
        <f>VLOOKUP(J23,'Parcel Rate Logic'!D:F,2,FALSE)</f>
        <v>18.5</v>
      </c>
      <c r="L23" s="3">
        <f>ROUNDUP(VLOOKUP(J23,'Parcel Rate Logic'!D:F,3,FALSE),2)</f>
        <v>0.16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21"/>
  <sheetViews>
    <sheetView workbookViewId="0">
      <selection activeCell="C7" sqref="C7"/>
    </sheetView>
  </sheetViews>
  <sheetFormatPr defaultRowHeight="15" x14ac:dyDescent="0.25"/>
  <cols>
    <col min="1" max="1" width="17" bestFit="1" customWidth="1"/>
    <col min="2" max="2" width="13.140625" customWidth="1"/>
    <col min="3" max="3" width="20.42578125" bestFit="1" customWidth="1"/>
    <col min="8" max="8" width="15.85546875" customWidth="1"/>
    <col min="9" max="9" width="8.7109375" bestFit="1" customWidth="1"/>
    <col min="10" max="10" width="12.85546875" bestFit="1" customWidth="1"/>
    <col min="11" max="11" width="14" customWidth="1"/>
    <col min="12" max="12" width="15.5703125" customWidth="1"/>
  </cols>
  <sheetData>
    <row r="1" spans="1:12" ht="30" x14ac:dyDescent="0.25">
      <c r="A1" s="1" t="s">
        <v>358</v>
      </c>
      <c r="B1" s="1" t="s">
        <v>21</v>
      </c>
      <c r="C1" s="5" t="s">
        <v>22</v>
      </c>
      <c r="D1" s="7" t="s">
        <v>343</v>
      </c>
      <c r="E1" s="70" t="s">
        <v>342</v>
      </c>
      <c r="F1" s="71"/>
      <c r="H1" s="33" t="s">
        <v>19</v>
      </c>
      <c r="I1" s="33" t="s">
        <v>20</v>
      </c>
      <c r="J1" s="33" t="s">
        <v>463</v>
      </c>
      <c r="K1" s="33" t="s">
        <v>464</v>
      </c>
      <c r="L1" s="33" t="s">
        <v>465</v>
      </c>
    </row>
    <row r="2" spans="1:12" x14ac:dyDescent="0.25">
      <c r="A2" s="3" t="s">
        <v>50</v>
      </c>
      <c r="B2" s="3">
        <v>16.5</v>
      </c>
      <c r="C2" s="3">
        <v>0.16</v>
      </c>
      <c r="D2" s="3" t="s">
        <v>2</v>
      </c>
      <c r="E2" s="3">
        <f>B2*(1-(IF(RATES!$B$8&gt;='Parcel Rate Logic'!$L$5,$I$5,IF(RATES!$B$8&gt;='Parcel Rate Logic'!$L$4,$I$4,IF(RATES!$B$8&gt;='Parcel Rate Logic'!$L$3,$I$3,$I$2)))))</f>
        <v>16.5</v>
      </c>
      <c r="F2" s="3">
        <f>C2*(1-(IF(RATES!$B$8&gt;='Parcel Rate Logic'!$L$5,$I$5,IF(RATES!$B$8&gt;='Parcel Rate Logic'!$L$4,$I$4,IF(RATES!$B$8&gt;='Parcel Rate Logic'!$L$3,$I$3,$I$2)))))</f>
        <v>0.16</v>
      </c>
      <c r="H2" s="12" t="s">
        <v>5</v>
      </c>
      <c r="I2" s="8">
        <v>0</v>
      </c>
      <c r="J2" s="13" t="s">
        <v>29</v>
      </c>
      <c r="K2" s="13" t="s">
        <v>33</v>
      </c>
      <c r="L2" s="13">
        <v>0</v>
      </c>
    </row>
    <row r="3" spans="1:12" x14ac:dyDescent="0.25">
      <c r="A3" s="3" t="s">
        <v>43</v>
      </c>
      <c r="B3" s="3">
        <v>16.5</v>
      </c>
      <c r="C3" s="3">
        <v>0.16</v>
      </c>
      <c r="D3" s="3" t="s">
        <v>2</v>
      </c>
      <c r="E3" s="3">
        <f>B3*(1-(IF(RATES!$B$8&gt;='Parcel Rate Logic'!$L$5,$I$5,IF(RATES!$B$8&gt;='Parcel Rate Logic'!$L$4,$I$4,IF(RATES!$B$8&gt;='Parcel Rate Logic'!$L$3,$I$3,$I$2)))))</f>
        <v>16.5</v>
      </c>
      <c r="F3" s="3">
        <f>C3*(1-(IF(RATES!$B$8&gt;='Parcel Rate Logic'!$L$5,$I$5,IF(RATES!$B$8&gt;='Parcel Rate Logic'!$L$4,$I$4,IF(RATES!$B$8&gt;='Parcel Rate Logic'!$L$3,$I$3,$I$2)))))</f>
        <v>0.16</v>
      </c>
      <c r="H3" s="12" t="s">
        <v>4</v>
      </c>
      <c r="I3" s="9">
        <v>0.15</v>
      </c>
      <c r="J3" s="10" t="s">
        <v>28</v>
      </c>
      <c r="K3" s="10" t="s">
        <v>30</v>
      </c>
      <c r="L3" s="10">
        <v>4</v>
      </c>
    </row>
    <row r="4" spans="1:12" x14ac:dyDescent="0.25">
      <c r="A4" s="3" t="s">
        <v>45</v>
      </c>
      <c r="B4" s="3">
        <v>16.5</v>
      </c>
      <c r="C4" s="3">
        <v>0.16</v>
      </c>
      <c r="D4" s="3" t="s">
        <v>2</v>
      </c>
      <c r="E4" s="3">
        <f>B4*(1-(IF(RATES!$B$8&gt;='Parcel Rate Logic'!$L$5,$I$5,IF(RATES!$B$8&gt;='Parcel Rate Logic'!$L$4,$I$4,IF(RATES!$B$8&gt;='Parcel Rate Logic'!$L$3,$I$3,$I$2)))))</f>
        <v>16.5</v>
      </c>
      <c r="F4" s="3">
        <f>C4*(1-(IF(RATES!$B$8&gt;='Parcel Rate Logic'!$L$5,$I$5,IF(RATES!$B$8&gt;='Parcel Rate Logic'!$L$4,$I$4,IF(RATES!$B$8&gt;='Parcel Rate Logic'!$L$3,$I$3,$I$2)))))</f>
        <v>0.16</v>
      </c>
      <c r="H4" s="12" t="s">
        <v>3</v>
      </c>
      <c r="I4" s="11">
        <v>0.3</v>
      </c>
      <c r="J4" s="10" t="s">
        <v>27</v>
      </c>
      <c r="K4" s="10" t="s">
        <v>31</v>
      </c>
      <c r="L4" s="10">
        <v>7</v>
      </c>
    </row>
    <row r="5" spans="1:12" x14ac:dyDescent="0.25">
      <c r="A5" s="3" t="s">
        <v>341</v>
      </c>
      <c r="B5" s="3">
        <v>16.5</v>
      </c>
      <c r="C5" s="3">
        <v>0.16</v>
      </c>
      <c r="D5" s="3" t="s">
        <v>3</v>
      </c>
      <c r="E5" s="3">
        <f>B5*(1-(IF(RATES!$B$8&gt;='Parcel Rate Logic'!$L$5,$I$5,IF(RATES!$B$8&gt;='Parcel Rate Logic'!$L$4,$I$4,IF(RATES!$B$8&gt;='Parcel Rate Logic'!$L$3,$I$3,$I$2)))))</f>
        <v>16.5</v>
      </c>
      <c r="F5" s="3">
        <f>C5*(1-(IF(RATES!$B$8&gt;='Parcel Rate Logic'!$L$5,$I$5,IF(RATES!$B$8&gt;='Parcel Rate Logic'!$L$4,$I$4,IF(RATES!$B$8&gt;='Parcel Rate Logic'!$L$3,$I$3,$I$2)))))</f>
        <v>0.16</v>
      </c>
      <c r="H5" s="12" t="s">
        <v>2</v>
      </c>
      <c r="I5" s="11">
        <v>0.4</v>
      </c>
      <c r="J5" s="10" t="s">
        <v>26</v>
      </c>
      <c r="K5" s="10" t="s">
        <v>25</v>
      </c>
      <c r="L5" s="10">
        <v>10</v>
      </c>
    </row>
    <row r="6" spans="1:12" x14ac:dyDescent="0.25">
      <c r="A6" s="3" t="s">
        <v>340</v>
      </c>
      <c r="B6" s="3">
        <v>18.5</v>
      </c>
      <c r="C6" s="3">
        <v>0.16</v>
      </c>
      <c r="D6" s="3" t="s">
        <v>4</v>
      </c>
      <c r="E6" s="3">
        <f>B6*(1-(IF(RATES!$B$8&gt;='Parcel Rate Logic'!$L$5,$I$5,IF(RATES!$B$8&gt;='Parcel Rate Logic'!$L$4,$I$4,IF(RATES!$B$8&gt;='Parcel Rate Logic'!$L$3,$I$3,$I$2)))))</f>
        <v>18.5</v>
      </c>
      <c r="F6" s="3">
        <f>C6*(1-(IF(RATES!$B$8&gt;='Parcel Rate Logic'!$L$5,$I$5,IF(RATES!$B$8&gt;='Parcel Rate Logic'!$L$4,$I$4,IF(RATES!$B$8&gt;='Parcel Rate Logic'!$L$3,$I$3,$I$2)))))</f>
        <v>0.16</v>
      </c>
    </row>
    <row r="7" spans="1:12" ht="38.25" x14ac:dyDescent="0.25">
      <c r="A7" s="32" t="s">
        <v>348</v>
      </c>
      <c r="B7" s="3">
        <v>18.5</v>
      </c>
      <c r="C7" s="3">
        <v>0.16</v>
      </c>
      <c r="D7" s="3" t="s">
        <v>5</v>
      </c>
      <c r="E7" s="3">
        <f>B7*(1-(IF(RATES!$B$8&gt;='Parcel Rate Logic'!$L$5,$I$5,IF(RATES!$B$8&gt;='Parcel Rate Logic'!$L$4,$I$4,IF(RATES!$B$8&gt;='Parcel Rate Logic'!$L$3,$I$3,$I$2)))))</f>
        <v>18.5</v>
      </c>
      <c r="F7" s="3">
        <f>C7*(1-(IF(RATES!$B$8&gt;='Parcel Rate Logic'!$L$5,$I$5,IF(RATES!$B$8&gt;='Parcel Rate Logic'!$L$4,$I$4,IF(RATES!$B$8&gt;='Parcel Rate Logic'!$L$3,$I$3,$I$2)))))</f>
        <v>0.16</v>
      </c>
      <c r="H7" s="14" t="s">
        <v>32</v>
      </c>
    </row>
    <row r="13" spans="1:12" ht="60" x14ac:dyDescent="0.25">
      <c r="A13" s="34" t="s">
        <v>349</v>
      </c>
      <c r="B13" s="34" t="s">
        <v>350</v>
      </c>
      <c r="C13" s="35" t="s">
        <v>342</v>
      </c>
    </row>
    <row r="14" spans="1:12" x14ac:dyDescent="0.25">
      <c r="A14" s="3" t="s">
        <v>360</v>
      </c>
      <c r="B14" s="3">
        <v>18.5</v>
      </c>
      <c r="C14" s="3">
        <f>ROUND(B14*(1-$I$2),2)</f>
        <v>18.5</v>
      </c>
    </row>
    <row r="15" spans="1:12" x14ac:dyDescent="0.25">
      <c r="A15" s="3" t="s">
        <v>351</v>
      </c>
      <c r="B15" s="3">
        <v>21.6</v>
      </c>
      <c r="C15" s="3">
        <f t="shared" ref="C15:C21" si="0">ROUND(B15*(1-$I$2),2)</f>
        <v>21.6</v>
      </c>
    </row>
    <row r="16" spans="1:12" x14ac:dyDescent="0.25">
      <c r="A16" s="3" t="s">
        <v>352</v>
      </c>
      <c r="B16" s="3">
        <v>23.7</v>
      </c>
      <c r="C16" s="3">
        <f t="shared" si="0"/>
        <v>23.7</v>
      </c>
    </row>
    <row r="17" spans="1:3" x14ac:dyDescent="0.25">
      <c r="A17" s="3" t="s">
        <v>353</v>
      </c>
      <c r="B17" s="3">
        <v>26.75</v>
      </c>
      <c r="C17" s="3">
        <f t="shared" si="0"/>
        <v>26.75</v>
      </c>
    </row>
    <row r="18" spans="1:3" x14ac:dyDescent="0.25">
      <c r="A18" s="3" t="s">
        <v>354</v>
      </c>
      <c r="B18" s="3">
        <v>29.85</v>
      </c>
      <c r="C18" s="3">
        <f t="shared" si="0"/>
        <v>29.85</v>
      </c>
    </row>
    <row r="19" spans="1:3" x14ac:dyDescent="0.25">
      <c r="A19" s="3" t="s">
        <v>355</v>
      </c>
      <c r="B19" s="3">
        <v>32</v>
      </c>
      <c r="C19" s="3">
        <f t="shared" si="0"/>
        <v>32</v>
      </c>
    </row>
    <row r="20" spans="1:3" x14ac:dyDescent="0.25">
      <c r="A20" s="3" t="s">
        <v>356</v>
      </c>
      <c r="B20" s="3">
        <v>35</v>
      </c>
      <c r="C20" s="3">
        <f t="shared" si="0"/>
        <v>35</v>
      </c>
    </row>
    <row r="21" spans="1:3" x14ac:dyDescent="0.25">
      <c r="A21" s="3" t="s">
        <v>357</v>
      </c>
      <c r="B21" s="3">
        <v>0.31</v>
      </c>
      <c r="C21" s="3">
        <f t="shared" si="0"/>
        <v>0.31</v>
      </c>
    </row>
  </sheetData>
  <mergeCells count="1">
    <mergeCell ref="E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
  <sheetViews>
    <sheetView workbookViewId="0">
      <selection activeCell="E8" sqref="E8"/>
    </sheetView>
  </sheetViews>
  <sheetFormatPr defaultRowHeight="15" x14ac:dyDescent="0.25"/>
  <cols>
    <col min="1" max="1" width="55" bestFit="1" customWidth="1"/>
    <col min="2" max="2" width="15.28515625" bestFit="1" customWidth="1"/>
    <col min="3" max="3" width="21.140625" bestFit="1" customWidth="1"/>
  </cols>
  <sheetData>
    <row r="1" spans="1:7" x14ac:dyDescent="0.25">
      <c r="A1" s="24" t="s">
        <v>83</v>
      </c>
      <c r="B1" t="s">
        <v>430</v>
      </c>
      <c r="C1" t="s">
        <v>343</v>
      </c>
      <c r="D1" t="s">
        <v>431</v>
      </c>
      <c r="E1" t="s">
        <v>432</v>
      </c>
      <c r="F1" t="s">
        <v>433</v>
      </c>
      <c r="G1" t="s">
        <v>434</v>
      </c>
    </row>
    <row r="2" spans="1:7" x14ac:dyDescent="0.25">
      <c r="A2" s="15"/>
      <c r="B2" t="s">
        <v>435</v>
      </c>
      <c r="C2" t="s">
        <v>46</v>
      </c>
      <c r="D2" s="23">
        <v>5.75</v>
      </c>
      <c r="E2" s="23">
        <v>0.06</v>
      </c>
      <c r="F2" s="23"/>
      <c r="G2" s="23"/>
    </row>
    <row r="3" spans="1:7" x14ac:dyDescent="0.25">
      <c r="A3" s="15" t="s">
        <v>84</v>
      </c>
      <c r="B3" t="s">
        <v>436</v>
      </c>
      <c r="C3" t="s">
        <v>49</v>
      </c>
      <c r="D3" s="23">
        <v>5</v>
      </c>
      <c r="E3" s="23">
        <v>0.06</v>
      </c>
      <c r="F3" s="23"/>
      <c r="G3" s="23"/>
    </row>
    <row r="4" spans="1:7" x14ac:dyDescent="0.25">
      <c r="A4" s="15"/>
      <c r="B4" t="s">
        <v>437</v>
      </c>
      <c r="C4" t="s">
        <v>438</v>
      </c>
      <c r="D4" s="23">
        <v>7.5</v>
      </c>
      <c r="E4" s="23">
        <v>0.08</v>
      </c>
      <c r="F4" s="23"/>
      <c r="G4" s="23"/>
    </row>
    <row r="5" spans="1:7" x14ac:dyDescent="0.25">
      <c r="A5" s="24" t="s">
        <v>85</v>
      </c>
      <c r="B5" t="s">
        <v>439</v>
      </c>
      <c r="D5" s="23">
        <v>7</v>
      </c>
      <c r="E5" s="23">
        <v>7.0000000000000007E-2</v>
      </c>
      <c r="F5" s="23"/>
      <c r="G5" s="23"/>
    </row>
    <row r="6" spans="1:7" x14ac:dyDescent="0.25">
      <c r="A6" s="15"/>
      <c r="B6" t="s">
        <v>440</v>
      </c>
      <c r="C6" t="s">
        <v>56</v>
      </c>
      <c r="D6" s="23"/>
      <c r="E6" s="23"/>
      <c r="F6" s="23"/>
      <c r="G6" s="23"/>
    </row>
    <row r="7" spans="1:7" x14ac:dyDescent="0.25">
      <c r="A7" s="15" t="s">
        <v>86</v>
      </c>
      <c r="B7" t="s">
        <v>441</v>
      </c>
      <c r="C7" t="s">
        <v>45</v>
      </c>
      <c r="D7" s="23"/>
      <c r="E7" s="23"/>
      <c r="F7" s="23">
        <v>2.5499999999999998</v>
      </c>
      <c r="G7" s="23">
        <v>0.4</v>
      </c>
    </row>
    <row r="8" spans="1:7" x14ac:dyDescent="0.25">
      <c r="A8" s="15"/>
      <c r="B8" t="s">
        <v>442</v>
      </c>
      <c r="C8" t="s">
        <v>443</v>
      </c>
      <c r="D8" s="23"/>
      <c r="E8" s="23"/>
      <c r="F8" s="23">
        <v>2.5499999999999998</v>
      </c>
      <c r="G8" s="23">
        <v>0.4</v>
      </c>
    </row>
    <row r="9" spans="1:7" x14ac:dyDescent="0.25">
      <c r="A9" s="24" t="s">
        <v>87</v>
      </c>
      <c r="B9" t="s">
        <v>444</v>
      </c>
      <c r="D9" s="23"/>
      <c r="E9" s="23"/>
      <c r="F9">
        <v>2.5499999999999998</v>
      </c>
      <c r="G9" s="23">
        <v>0.4</v>
      </c>
    </row>
    <row r="10" spans="1:7" x14ac:dyDescent="0.25">
      <c r="A10" s="15"/>
      <c r="B10" t="s">
        <v>445</v>
      </c>
      <c r="C10" t="s">
        <v>53</v>
      </c>
      <c r="D10" s="23"/>
      <c r="E10" s="23"/>
      <c r="F10" s="23">
        <v>2.5499999999999998</v>
      </c>
      <c r="G10" s="23">
        <v>0.4</v>
      </c>
    </row>
    <row r="11" spans="1:7" x14ac:dyDescent="0.25">
      <c r="A11" s="15" t="s">
        <v>88</v>
      </c>
      <c r="B11" t="s">
        <v>446</v>
      </c>
      <c r="C11" t="s">
        <v>54</v>
      </c>
      <c r="D11" s="23"/>
      <c r="E11" s="23"/>
      <c r="F11" s="23">
        <v>2.5499999999999998</v>
      </c>
      <c r="G11" s="23">
        <v>0.4</v>
      </c>
    </row>
    <row r="12" spans="1:7" x14ac:dyDescent="0.25">
      <c r="A12" s="15"/>
      <c r="B12" t="s">
        <v>447</v>
      </c>
      <c r="C12" t="s">
        <v>54</v>
      </c>
      <c r="F12" s="23">
        <v>2.5499999999999998</v>
      </c>
      <c r="G12" s="23">
        <v>0.4</v>
      </c>
    </row>
    <row r="13" spans="1:7" x14ac:dyDescent="0.25">
      <c r="A13" s="24" t="s">
        <v>89</v>
      </c>
      <c r="G13" s="23"/>
    </row>
    <row r="14" spans="1:7" x14ac:dyDescent="0.25">
      <c r="A14" s="15"/>
      <c r="G14" s="23"/>
    </row>
    <row r="15" spans="1:7" x14ac:dyDescent="0.25">
      <c r="A15" s="15" t="s">
        <v>90</v>
      </c>
      <c r="G15" s="23"/>
    </row>
    <row r="16" spans="1:7" x14ac:dyDescent="0.25">
      <c r="A16" s="15"/>
      <c r="G16" s="23"/>
    </row>
    <row r="17" spans="1:7" x14ac:dyDescent="0.25">
      <c r="A17" s="24" t="s">
        <v>91</v>
      </c>
      <c r="G17" s="23"/>
    </row>
    <row r="18" spans="1:7" x14ac:dyDescent="0.25">
      <c r="A18" s="15"/>
    </row>
    <row r="19" spans="1:7" x14ac:dyDescent="0.25">
      <c r="A19" s="15" t="s">
        <v>92</v>
      </c>
    </row>
    <row r="20" spans="1:7" x14ac:dyDescent="0.25">
      <c r="A20" s="15"/>
    </row>
    <row r="21" spans="1:7" x14ac:dyDescent="0.25">
      <c r="A21" s="24" t="s">
        <v>93</v>
      </c>
    </row>
    <row r="22" spans="1:7" x14ac:dyDescent="0.25">
      <c r="A22" s="24"/>
    </row>
    <row r="23" spans="1:7" x14ac:dyDescent="0.25">
      <c r="A23" s="15" t="s">
        <v>94</v>
      </c>
    </row>
    <row r="24" spans="1:7" x14ac:dyDescent="0.25">
      <c r="A24"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1"/>
  <sheetViews>
    <sheetView workbookViewId="0">
      <selection activeCell="L28" sqref="L28"/>
    </sheetView>
  </sheetViews>
  <sheetFormatPr defaultRowHeight="15" x14ac:dyDescent="0.25"/>
  <sheetData>
    <row r="1" spans="1:1" ht="21" x14ac:dyDescent="0.35">
      <c r="A1" s="46" t="s">
        <v>422</v>
      </c>
    </row>
    <row r="2" spans="1:1" x14ac:dyDescent="0.25">
      <c r="A2" t="s">
        <v>423</v>
      </c>
    </row>
    <row r="3" spans="1:1" x14ac:dyDescent="0.25">
      <c r="A3" t="s">
        <v>424</v>
      </c>
    </row>
    <row r="4" spans="1:1" x14ac:dyDescent="0.25">
      <c r="A4" t="s">
        <v>425</v>
      </c>
    </row>
    <row r="10" spans="1:1" x14ac:dyDescent="0.25">
      <c r="A10" s="39" t="s">
        <v>371</v>
      </c>
    </row>
    <row r="11" spans="1:1" x14ac:dyDescent="0.25">
      <c r="A11" s="39"/>
    </row>
    <row r="12" spans="1:1" x14ac:dyDescent="0.25">
      <c r="A12" s="39" t="s">
        <v>372</v>
      </c>
    </row>
    <row r="13" spans="1:1" x14ac:dyDescent="0.25">
      <c r="A13" s="24" t="s">
        <v>373</v>
      </c>
    </row>
    <row r="14" spans="1:1" x14ac:dyDescent="0.25">
      <c r="A14" s="24" t="s">
        <v>374</v>
      </c>
    </row>
    <row r="15" spans="1:1" x14ac:dyDescent="0.25">
      <c r="A15" s="40" t="s">
        <v>375</v>
      </c>
    </row>
    <row r="16" spans="1:1" x14ac:dyDescent="0.25">
      <c r="A16" s="24" t="s">
        <v>376</v>
      </c>
    </row>
    <row r="17" spans="1:1" x14ac:dyDescent="0.25">
      <c r="A17" s="24" t="s">
        <v>377</v>
      </c>
    </row>
    <row r="18" spans="1:1" x14ac:dyDescent="0.25">
      <c r="A18" s="15"/>
    </row>
    <row r="19" spans="1:1" x14ac:dyDescent="0.25">
      <c r="A19" s="39" t="s">
        <v>378</v>
      </c>
    </row>
    <row r="20" spans="1:1" x14ac:dyDescent="0.25">
      <c r="A20" s="39"/>
    </row>
    <row r="21" spans="1:1" x14ac:dyDescent="0.25">
      <c r="A21" s="39" t="s">
        <v>379</v>
      </c>
    </row>
    <row r="22" spans="1:1" x14ac:dyDescent="0.25">
      <c r="A22" s="39"/>
    </row>
    <row r="23" spans="1:1" x14ac:dyDescent="0.25">
      <c r="A23" s="41" t="s">
        <v>380</v>
      </c>
    </row>
    <row r="24" spans="1:1" x14ac:dyDescent="0.25">
      <c r="A24" s="41" t="s">
        <v>381</v>
      </c>
    </row>
    <row r="25" spans="1:1" x14ac:dyDescent="0.25">
      <c r="A25" s="41" t="s">
        <v>382</v>
      </c>
    </row>
    <row r="26" spans="1:1" x14ac:dyDescent="0.25">
      <c r="A26" s="41" t="s">
        <v>383</v>
      </c>
    </row>
    <row r="27" spans="1:1" x14ac:dyDescent="0.25">
      <c r="A27" s="42" t="s">
        <v>384</v>
      </c>
    </row>
    <row r="28" spans="1:1" x14ac:dyDescent="0.25">
      <c r="A28" s="41" t="s">
        <v>385</v>
      </c>
    </row>
    <row r="29" spans="1:1" x14ac:dyDescent="0.25">
      <c r="A29" s="41" t="s">
        <v>386</v>
      </c>
    </row>
    <row r="30" spans="1:1" x14ac:dyDescent="0.25">
      <c r="A30" s="39"/>
    </row>
    <row r="31" spans="1:1" x14ac:dyDescent="0.25">
      <c r="A31" s="39"/>
    </row>
    <row r="32" spans="1:1" x14ac:dyDescent="0.25">
      <c r="A32" s="39" t="s">
        <v>387</v>
      </c>
    </row>
    <row r="33" spans="1:1" x14ac:dyDescent="0.25">
      <c r="A33" s="39" t="s">
        <v>388</v>
      </c>
    </row>
    <row r="34" spans="1:1" x14ac:dyDescent="0.25">
      <c r="A34" s="39" t="s">
        <v>389</v>
      </c>
    </row>
    <row r="35" spans="1:1" x14ac:dyDescent="0.25">
      <c r="A35" s="39" t="s">
        <v>390</v>
      </c>
    </row>
    <row r="36" spans="1:1" x14ac:dyDescent="0.25">
      <c r="A36" s="39" t="s">
        <v>391</v>
      </c>
    </row>
    <row r="37" spans="1:1" x14ac:dyDescent="0.25">
      <c r="A37" s="15" t="s">
        <v>392</v>
      </c>
    </row>
    <row r="38" spans="1:1" x14ac:dyDescent="0.25">
      <c r="A38" s="39" t="s">
        <v>393</v>
      </c>
    </row>
    <row r="39" spans="1:1" x14ac:dyDescent="0.25">
      <c r="A39" s="39"/>
    </row>
    <row r="40" spans="1:1" x14ac:dyDescent="0.25">
      <c r="A40" s="40" t="s">
        <v>394</v>
      </c>
    </row>
    <row r="41" spans="1:1" x14ac:dyDescent="0.25">
      <c r="A41" s="39"/>
    </row>
    <row r="42" spans="1:1" x14ac:dyDescent="0.25">
      <c r="A42" s="24" t="s">
        <v>395</v>
      </c>
    </row>
    <row r="43" spans="1:1" x14ac:dyDescent="0.25">
      <c r="A43" s="24" t="s">
        <v>396</v>
      </c>
    </row>
    <row r="44" spans="1:1" x14ac:dyDescent="0.25">
      <c r="A44" s="40" t="s">
        <v>397</v>
      </c>
    </row>
    <row r="45" spans="1:1" x14ac:dyDescent="0.25">
      <c r="A45" s="40" t="s">
        <v>398</v>
      </c>
    </row>
    <row r="46" spans="1:1" x14ac:dyDescent="0.25">
      <c r="A46" s="24" t="s">
        <v>377</v>
      </c>
    </row>
    <row r="47" spans="1:1" x14ac:dyDescent="0.25">
      <c r="A47" s="15"/>
    </row>
    <row r="48" spans="1:1" x14ac:dyDescent="0.25">
      <c r="A48" s="43" t="s">
        <v>399</v>
      </c>
    </row>
    <row r="49" spans="1:1" x14ac:dyDescent="0.25">
      <c r="A49" s="43" t="s">
        <v>400</v>
      </c>
    </row>
    <row r="50" spans="1:1" x14ac:dyDescent="0.25">
      <c r="A50" s="43" t="s">
        <v>401</v>
      </c>
    </row>
    <row r="51" spans="1:1" x14ac:dyDescent="0.25">
      <c r="A51" s="39"/>
    </row>
    <row r="52" spans="1:1" x14ac:dyDescent="0.25">
      <c r="A52" s="24" t="s">
        <v>373</v>
      </c>
    </row>
    <row r="53" spans="1:1" x14ac:dyDescent="0.25">
      <c r="A53" s="24" t="s">
        <v>402</v>
      </c>
    </row>
    <row r="54" spans="1:1" x14ac:dyDescent="0.25">
      <c r="A54" s="24" t="s">
        <v>403</v>
      </c>
    </row>
    <row r="55" spans="1:1" x14ac:dyDescent="0.25">
      <c r="A55" s="40" t="s">
        <v>404</v>
      </c>
    </row>
    <row r="56" spans="1:1" x14ac:dyDescent="0.25">
      <c r="A56" s="24" t="s">
        <v>377</v>
      </c>
    </row>
    <row r="57" spans="1:1" x14ac:dyDescent="0.25">
      <c r="A57" s="15"/>
    </row>
    <row r="58" spans="1:1" x14ac:dyDescent="0.25">
      <c r="A58" s="39" t="s">
        <v>405</v>
      </c>
    </row>
    <row r="59" spans="1:1" x14ac:dyDescent="0.25">
      <c r="A59" s="39"/>
    </row>
    <row r="60" spans="1:1" x14ac:dyDescent="0.25">
      <c r="A60" s="41" t="s">
        <v>406</v>
      </c>
    </row>
    <row r="61" spans="1:1" x14ac:dyDescent="0.25">
      <c r="A61" s="41" t="s">
        <v>407</v>
      </c>
    </row>
    <row r="62" spans="1:1" x14ac:dyDescent="0.25">
      <c r="A62" s="41" t="s">
        <v>408</v>
      </c>
    </row>
    <row r="63" spans="1:1" x14ac:dyDescent="0.25">
      <c r="A63" s="41" t="s">
        <v>409</v>
      </c>
    </row>
    <row r="64" spans="1:1" x14ac:dyDescent="0.25">
      <c r="A64" s="44" t="s">
        <v>410</v>
      </c>
    </row>
    <row r="65" spans="1:1" x14ac:dyDescent="0.25">
      <c r="A65" s="41" t="s">
        <v>411</v>
      </c>
    </row>
    <row r="66" spans="1:1" x14ac:dyDescent="0.25">
      <c r="A66" s="39"/>
    </row>
    <row r="67" spans="1:1" x14ac:dyDescent="0.25">
      <c r="A67" s="39"/>
    </row>
    <row r="68" spans="1:1" x14ac:dyDescent="0.25">
      <c r="A68" s="39" t="s">
        <v>387</v>
      </c>
    </row>
    <row r="69" spans="1:1" x14ac:dyDescent="0.25">
      <c r="A69" s="39" t="s">
        <v>388</v>
      </c>
    </row>
    <row r="70" spans="1:1" x14ac:dyDescent="0.25">
      <c r="A70" s="39" t="s">
        <v>389</v>
      </c>
    </row>
    <row r="71" spans="1:1" x14ac:dyDescent="0.25">
      <c r="A71" s="39" t="s">
        <v>390</v>
      </c>
    </row>
    <row r="72" spans="1:1" x14ac:dyDescent="0.25">
      <c r="A72" s="39" t="s">
        <v>391</v>
      </c>
    </row>
    <row r="73" spans="1:1" x14ac:dyDescent="0.25">
      <c r="A73" s="15" t="s">
        <v>392</v>
      </c>
    </row>
    <row r="74" spans="1:1" x14ac:dyDescent="0.25">
      <c r="A74" s="39" t="s">
        <v>393</v>
      </c>
    </row>
    <row r="75" spans="1:1" x14ac:dyDescent="0.25">
      <c r="A75" s="39"/>
    </row>
    <row r="76" spans="1:1" x14ac:dyDescent="0.25">
      <c r="A76" s="40" t="s">
        <v>394</v>
      </c>
    </row>
    <row r="77" spans="1:1" x14ac:dyDescent="0.25">
      <c r="A77" s="39"/>
    </row>
    <row r="78" spans="1:1" x14ac:dyDescent="0.25">
      <c r="A78" s="24" t="s">
        <v>395</v>
      </c>
    </row>
    <row r="79" spans="1:1" x14ac:dyDescent="0.25">
      <c r="A79" s="24" t="s">
        <v>412</v>
      </c>
    </row>
    <row r="80" spans="1:1" x14ac:dyDescent="0.25">
      <c r="A80" s="24" t="s">
        <v>413</v>
      </c>
    </row>
    <row r="81" spans="1:1" x14ac:dyDescent="0.25">
      <c r="A81" s="24" t="s">
        <v>414</v>
      </c>
    </row>
    <row r="82" spans="1:1" x14ac:dyDescent="0.25">
      <c r="A82" s="15"/>
    </row>
    <row r="83" spans="1:1" x14ac:dyDescent="0.25">
      <c r="A83" s="15" t="s">
        <v>415</v>
      </c>
    </row>
    <row r="84" spans="1:1" x14ac:dyDescent="0.25">
      <c r="A84" s="15"/>
    </row>
    <row r="85" spans="1:1" x14ac:dyDescent="0.25">
      <c r="A85" s="39" t="s">
        <v>416</v>
      </c>
    </row>
    <row r="86" spans="1:1" x14ac:dyDescent="0.25">
      <c r="A86" s="39" t="s">
        <v>417</v>
      </c>
    </row>
    <row r="87" spans="1:1" x14ac:dyDescent="0.25">
      <c r="A87" s="39" t="s">
        <v>418</v>
      </c>
    </row>
    <row r="88" spans="1:1" x14ac:dyDescent="0.25">
      <c r="A88" s="39" t="s">
        <v>419</v>
      </c>
    </row>
    <row r="89" spans="1:1" x14ac:dyDescent="0.25">
      <c r="A89" s="39" t="s">
        <v>420</v>
      </c>
    </row>
    <row r="90" spans="1:1" x14ac:dyDescent="0.25">
      <c r="A90" s="45" t="s">
        <v>421</v>
      </c>
    </row>
    <row r="91" spans="1:1" x14ac:dyDescent="0.25">
      <c r="A91" s="15"/>
    </row>
  </sheetData>
  <hyperlinks>
    <hyperlink ref="A15" r:id="rId1" display="mailto:jtrumpy@frontierscs.com" xr:uid="{00000000-0004-0000-0500-000000000000}"/>
    <hyperlink ref="A40" r:id="rId2" display="http://www.frontierscs.com/forms" xr:uid="{00000000-0004-0000-0500-000001000000}"/>
    <hyperlink ref="A44" r:id="rId3" display="mailto:MButterfield@frontierscs.com" xr:uid="{00000000-0004-0000-0500-000002000000}"/>
    <hyperlink ref="A45" r:id="rId4" display="mailto:cborecky@frontierscs.com" xr:uid="{00000000-0004-0000-0500-000003000000}"/>
    <hyperlink ref="A55" r:id="rId5" display="mailto:vdibernardo@frontierscs.com" xr:uid="{00000000-0004-0000-0500-000004000000}"/>
    <hyperlink ref="A76" r:id="rId6" display="http://www.frontierscs.com/forms" xr:uid="{00000000-0004-0000-0500-000005000000}"/>
  </hyperlinks>
  <pageMargins left="0.7" right="0.7" top="0.75" bottom="0.75" header="0.3" footer="0.3"/>
  <pageSetup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44"/>
  <sheetViews>
    <sheetView workbookViewId="0">
      <selection activeCell="G18" sqref="G18"/>
    </sheetView>
  </sheetViews>
  <sheetFormatPr defaultRowHeight="15" x14ac:dyDescent="0.25"/>
  <cols>
    <col min="1" max="1" width="10" bestFit="1" customWidth="1"/>
    <col min="2" max="2" width="15.7109375" bestFit="1" customWidth="1"/>
    <col min="11" max="11" width="9.140625" customWidth="1"/>
    <col min="12" max="12" width="13.85546875" customWidth="1"/>
    <col min="13" max="13" width="13.140625" bestFit="1" customWidth="1"/>
    <col min="14" max="14" width="12" bestFit="1" customWidth="1"/>
    <col min="16" max="16" width="57.7109375" bestFit="1" customWidth="1"/>
    <col min="18" max="18" width="15" bestFit="1" customWidth="1"/>
  </cols>
  <sheetData>
    <row r="2" spans="1:12" x14ac:dyDescent="0.25">
      <c r="A2" s="1" t="s">
        <v>17</v>
      </c>
      <c r="B2" s="1" t="s">
        <v>18</v>
      </c>
      <c r="C2" s="7" t="s">
        <v>24</v>
      </c>
      <c r="D2" s="1" t="s">
        <v>8</v>
      </c>
      <c r="E2" s="1" t="s">
        <v>9</v>
      </c>
      <c r="F2" s="1" t="s">
        <v>10</v>
      </c>
      <c r="G2" s="1" t="s">
        <v>11</v>
      </c>
      <c r="H2" s="1" t="s">
        <v>12</v>
      </c>
      <c r="I2" s="1" t="s">
        <v>13</v>
      </c>
      <c r="J2" s="1" t="s">
        <v>14</v>
      </c>
      <c r="K2" s="7" t="s">
        <v>24</v>
      </c>
      <c r="L2" s="7" t="s">
        <v>23</v>
      </c>
    </row>
    <row r="3" spans="1:12" x14ac:dyDescent="0.25">
      <c r="A3" s="3" t="s">
        <v>44</v>
      </c>
      <c r="B3" s="3" t="s">
        <v>45</v>
      </c>
      <c r="C3" s="3" t="s">
        <v>2</v>
      </c>
      <c r="D3" s="3">
        <f>VLOOKUP(K3,'LTL Rates Logic'!$B$23:$C$30,2,FALSE)</f>
        <v>28.700000000000003</v>
      </c>
      <c r="E3" s="3">
        <f>VLOOKUP(K3,'LTL Rates Logic'!$B$23:$D$30,3,FALSE)</f>
        <v>12.92</v>
      </c>
      <c r="F3" s="3">
        <f>VLOOKUP(K3,'LTL Rates Logic'!$B$23:$E$30,4,FALSE)</f>
        <v>8.879999999999999</v>
      </c>
      <c r="G3" s="3">
        <f>VLOOKUP(K3,'LTL Rates Logic'!$B$23:$F$30,5,FALSE)</f>
        <v>6.09</v>
      </c>
      <c r="H3" s="3">
        <f>VLOOKUP(K3,'LTL Rates Logic'!$B$23:$G$30,6,FALSE)</f>
        <v>4.34</v>
      </c>
      <c r="I3" s="3">
        <f>VLOOKUP(K3,'LTL Rates Logic'!$B$23:$H$30,7,FALSE)</f>
        <v>3.51</v>
      </c>
      <c r="J3" s="3">
        <f>VLOOKUP(K3,'LTL Rates Logic'!$B$23:$I$30,8,FALSE)</f>
        <v>2.9699999999999998</v>
      </c>
      <c r="K3" s="3" t="s">
        <v>2</v>
      </c>
      <c r="L3" s="3">
        <v>71</v>
      </c>
    </row>
    <row r="4" spans="1:12" x14ac:dyDescent="0.25">
      <c r="A4" s="3" t="s">
        <v>43</v>
      </c>
      <c r="B4" s="4" t="s">
        <v>46</v>
      </c>
      <c r="C4" s="3" t="s">
        <v>6</v>
      </c>
      <c r="D4" s="3">
        <f>VLOOKUP(K4,'LTL Rates Logic'!$B$23:$C$30,2,FALSE)</f>
        <v>30.44</v>
      </c>
      <c r="E4" s="3">
        <f>VLOOKUP(K4,'LTL Rates Logic'!$B$23:$D$30,3,FALSE)</f>
        <v>17.190000000000001</v>
      </c>
      <c r="F4" s="3">
        <f>VLOOKUP(K4,'LTL Rates Logic'!$B$23:$E$30,4,FALSE)</f>
        <v>11.81</v>
      </c>
      <c r="G4" s="3">
        <f>VLOOKUP(K4,'LTL Rates Logic'!$B$23:$F$30,5,FALSE)</f>
        <v>8.2799999999999994</v>
      </c>
      <c r="H4" s="3">
        <f>VLOOKUP(K4,'LTL Rates Logic'!$B$23:$G$30,6,FALSE)</f>
        <v>6.31</v>
      </c>
      <c r="I4" s="3">
        <f>VLOOKUP(K4,'LTL Rates Logic'!$B$23:$H$30,7,FALSE)</f>
        <v>5.0699999999999994</v>
      </c>
      <c r="J4" s="3">
        <f>VLOOKUP(K4,'LTL Rates Logic'!$B$23:$I$30,8,FALSE)</f>
        <v>4.21</v>
      </c>
      <c r="K4" s="3" t="s">
        <v>6</v>
      </c>
      <c r="L4" s="3">
        <v>245</v>
      </c>
    </row>
    <row r="5" spans="1:12" x14ac:dyDescent="0.25">
      <c r="A5" s="3" t="s">
        <v>43</v>
      </c>
      <c r="B5" s="3" t="s">
        <v>47</v>
      </c>
      <c r="C5" s="3" t="s">
        <v>6</v>
      </c>
      <c r="D5" s="3">
        <f>VLOOKUP(K5,'LTL Rates Logic'!$B$23:$C$30,2,FALSE)</f>
        <v>30.44</v>
      </c>
      <c r="E5" s="3">
        <f>VLOOKUP(K5,'LTL Rates Logic'!$B$23:$D$30,3,FALSE)</f>
        <v>17.190000000000001</v>
      </c>
      <c r="F5" s="3">
        <f>VLOOKUP(K5,'LTL Rates Logic'!$B$23:$E$30,4,FALSE)</f>
        <v>11.81</v>
      </c>
      <c r="G5" s="3">
        <f>VLOOKUP(K5,'LTL Rates Logic'!$B$23:$F$30,5,FALSE)</f>
        <v>8.2799999999999994</v>
      </c>
      <c r="H5" s="3">
        <f>VLOOKUP(K5,'LTL Rates Logic'!$B$23:$G$30,6,FALSE)</f>
        <v>6.31</v>
      </c>
      <c r="I5" s="3">
        <f>VLOOKUP(K5,'LTL Rates Logic'!$B$23:$H$30,7,FALSE)</f>
        <v>5.0699999999999994</v>
      </c>
      <c r="J5" s="3">
        <f>VLOOKUP(K5,'LTL Rates Logic'!$B$23:$I$30,8,FALSE)</f>
        <v>4.21</v>
      </c>
      <c r="K5" s="3" t="s">
        <v>6</v>
      </c>
      <c r="L5" s="3">
        <v>201</v>
      </c>
    </row>
    <row r="6" spans="1:12" x14ac:dyDescent="0.25">
      <c r="A6" s="3" t="s">
        <v>44</v>
      </c>
      <c r="B6" s="3" t="s">
        <v>48</v>
      </c>
      <c r="C6" s="3" t="s">
        <v>3</v>
      </c>
      <c r="D6" s="3">
        <f>VLOOKUP(K6,'LTL Rates Logic'!$B$23:$C$30,2,FALSE)</f>
        <v>28.700000000000003</v>
      </c>
      <c r="E6" s="3">
        <f>VLOOKUP(K6,'LTL Rates Logic'!$B$23:$D$30,3,FALSE)</f>
        <v>13.07</v>
      </c>
      <c r="F6" s="3">
        <f>VLOOKUP(K6,'LTL Rates Logic'!$B$23:$E$30,4,FALSE)</f>
        <v>9.07</v>
      </c>
      <c r="G6" s="3">
        <f>VLOOKUP(K6,'LTL Rates Logic'!$B$23:$F$30,5,FALSE)</f>
        <v>6.2299999999999995</v>
      </c>
      <c r="H6" s="3">
        <f>VLOOKUP(K6,'LTL Rates Logic'!$B$23:$G$30,6,FALSE)</f>
        <v>4.3999999999999995</v>
      </c>
      <c r="I6" s="3">
        <f>VLOOKUP(K6,'LTL Rates Logic'!$B$23:$H$30,7,FALSE)</f>
        <v>3.7399999999999998</v>
      </c>
      <c r="J6" s="3">
        <f>VLOOKUP(K6,'LTL Rates Logic'!$B$23:$I$30,8,FALSE)</f>
        <v>3.11</v>
      </c>
      <c r="K6" s="3" t="s">
        <v>3</v>
      </c>
      <c r="L6" s="3">
        <v>116</v>
      </c>
    </row>
    <row r="7" spans="1:12" x14ac:dyDescent="0.25">
      <c r="A7" s="3" t="s">
        <v>43</v>
      </c>
      <c r="B7" s="3" t="s">
        <v>49</v>
      </c>
      <c r="C7" s="3" t="s">
        <v>5</v>
      </c>
      <c r="D7" s="3">
        <f>VLOOKUP(K7,'LTL Rates Logic'!$B$23:$C$30,2,FALSE)</f>
        <v>28.700000000000003</v>
      </c>
      <c r="E7" s="3">
        <f>VLOOKUP(K7,'LTL Rates Logic'!$B$23:$D$30,3,FALSE)</f>
        <v>16.400000000000002</v>
      </c>
      <c r="F7" s="3">
        <f>VLOOKUP(K7,'LTL Rates Logic'!$B$23:$E$30,4,FALSE)</f>
        <v>11.41</v>
      </c>
      <c r="G7" s="3">
        <f>VLOOKUP(K7,'LTL Rates Logic'!$B$23:$F$30,5,FALSE)</f>
        <v>7.95</v>
      </c>
      <c r="H7" s="3">
        <f>VLOOKUP(K7,'LTL Rates Logic'!$B$23:$G$30,6,FALSE)</f>
        <v>5.89</v>
      </c>
      <c r="I7" s="3">
        <f>VLOOKUP(K7,'LTL Rates Logic'!$B$23:$H$30,7,FALSE)</f>
        <v>4.84</v>
      </c>
      <c r="J7" s="3">
        <f>VLOOKUP(K7,'LTL Rates Logic'!$B$23:$I$30,8,FALSE)</f>
        <v>4.01</v>
      </c>
      <c r="K7" s="3" t="s">
        <v>5</v>
      </c>
      <c r="L7" s="3">
        <v>188</v>
      </c>
    </row>
    <row r="8" spans="1:12" x14ac:dyDescent="0.25">
      <c r="A8" s="3" t="s">
        <v>43</v>
      </c>
      <c r="B8" s="3" t="s">
        <v>50</v>
      </c>
      <c r="C8" s="3" t="s">
        <v>3</v>
      </c>
      <c r="D8" s="3">
        <f>VLOOKUP(K8,'LTL Rates Logic'!$B$23:$C$30,2,FALSE)</f>
        <v>28.700000000000003</v>
      </c>
      <c r="E8" s="3">
        <f>VLOOKUP(K8,'LTL Rates Logic'!$B$23:$D$30,3,FALSE)</f>
        <v>13.07</v>
      </c>
      <c r="F8" s="3">
        <f>VLOOKUP(K8,'LTL Rates Logic'!$B$23:$E$30,4,FALSE)</f>
        <v>9.07</v>
      </c>
      <c r="G8" s="3">
        <f>VLOOKUP(K8,'LTL Rates Logic'!$B$23:$F$30,5,FALSE)</f>
        <v>6.2299999999999995</v>
      </c>
      <c r="H8" s="3">
        <f>VLOOKUP(K8,'LTL Rates Logic'!$B$23:$G$30,6,FALSE)</f>
        <v>4.3999999999999995</v>
      </c>
      <c r="I8" s="3">
        <f>VLOOKUP(K8,'LTL Rates Logic'!$B$23:$H$30,7,FALSE)</f>
        <v>3.7399999999999998</v>
      </c>
      <c r="J8" s="3">
        <f>VLOOKUP(K8,'LTL Rates Logic'!$B$23:$I$30,8,FALSE)</f>
        <v>3.11</v>
      </c>
      <c r="K8" s="3" t="s">
        <v>3</v>
      </c>
      <c r="L8" s="3">
        <v>259</v>
      </c>
    </row>
    <row r="9" spans="1:12" x14ac:dyDescent="0.25">
      <c r="A9" s="3" t="s">
        <v>44</v>
      </c>
      <c r="B9" s="3" t="s">
        <v>51</v>
      </c>
      <c r="C9" s="3" t="s">
        <v>6</v>
      </c>
      <c r="D9" s="3">
        <f>VLOOKUP(K9,'LTL Rates Logic'!$B$23:$C$30,2,FALSE)</f>
        <v>30.44</v>
      </c>
      <c r="E9" s="3">
        <f>VLOOKUP(K9,'LTL Rates Logic'!$B$23:$D$30,3,FALSE)</f>
        <v>17.190000000000001</v>
      </c>
      <c r="F9" s="3">
        <f>VLOOKUP(K9,'LTL Rates Logic'!$B$23:$E$30,4,FALSE)</f>
        <v>11.81</v>
      </c>
      <c r="G9" s="3">
        <f>VLOOKUP(K9,'LTL Rates Logic'!$B$23:$F$30,5,FALSE)</f>
        <v>8.2799999999999994</v>
      </c>
      <c r="H9" s="3">
        <f>VLOOKUP(K9,'LTL Rates Logic'!$B$23:$G$30,6,FALSE)</f>
        <v>6.31</v>
      </c>
      <c r="I9" s="3">
        <f>VLOOKUP(K9,'LTL Rates Logic'!$B$23:$H$30,7,FALSE)</f>
        <v>5.0699999999999994</v>
      </c>
      <c r="J9" s="3">
        <f>VLOOKUP(K9,'LTL Rates Logic'!$B$23:$I$30,8,FALSE)</f>
        <v>4.21</v>
      </c>
      <c r="K9" s="3" t="s">
        <v>6</v>
      </c>
      <c r="L9" s="3">
        <v>218</v>
      </c>
    </row>
    <row r="10" spans="1:12" x14ac:dyDescent="0.25">
      <c r="A10" s="3" t="s">
        <v>43</v>
      </c>
      <c r="B10" s="3" t="s">
        <v>52</v>
      </c>
      <c r="C10" s="3" t="s">
        <v>15</v>
      </c>
      <c r="D10" s="3">
        <f>VLOOKUP(K10,'LTL Rates Logic'!$B$23:$C$30,2,FALSE)</f>
        <v>34.79</v>
      </c>
      <c r="E10" s="3">
        <f>VLOOKUP(K10,'LTL Rates Logic'!$B$23:$D$30,3,FALSE)</f>
        <v>18.330000000000002</v>
      </c>
      <c r="F10" s="3">
        <f>VLOOKUP(K10,'LTL Rates Logic'!$B$23:$E$30,4,FALSE)</f>
        <v>12.6</v>
      </c>
      <c r="G10" s="3">
        <f>VLOOKUP(K10,'LTL Rates Logic'!$B$23:$F$30,5,FALSE)</f>
        <v>8.94</v>
      </c>
      <c r="H10" s="3">
        <f>VLOOKUP(K10,'LTL Rates Logic'!$B$23:$G$30,6,FALSE)</f>
        <v>6.4799999999999995</v>
      </c>
      <c r="I10" s="3">
        <f>VLOOKUP(K10,'LTL Rates Logic'!$B$23:$H$30,7,FALSE)</f>
        <v>5.5299999999999994</v>
      </c>
      <c r="J10" s="3">
        <f>VLOOKUP(K10,'LTL Rates Logic'!$B$23:$I$30,8,FALSE)</f>
        <v>4.59</v>
      </c>
      <c r="K10" s="3" t="s">
        <v>15</v>
      </c>
      <c r="L10" s="3">
        <v>389</v>
      </c>
    </row>
    <row r="11" spans="1:12" x14ac:dyDescent="0.25">
      <c r="A11" s="3" t="s">
        <v>43</v>
      </c>
      <c r="B11" s="3" t="s">
        <v>53</v>
      </c>
      <c r="C11" s="3" t="s">
        <v>15</v>
      </c>
      <c r="D11" s="3">
        <f>VLOOKUP(K11,'LTL Rates Logic'!$B$23:$C$30,2,FALSE)</f>
        <v>34.79</v>
      </c>
      <c r="E11" s="3">
        <f>VLOOKUP(K11,'LTL Rates Logic'!$B$23:$D$30,3,FALSE)</f>
        <v>18.330000000000002</v>
      </c>
      <c r="F11" s="3">
        <f>VLOOKUP(K11,'LTL Rates Logic'!$B$23:$E$30,4,FALSE)</f>
        <v>12.6</v>
      </c>
      <c r="G11" s="3">
        <f>VLOOKUP(K11,'LTL Rates Logic'!$B$23:$F$30,5,FALSE)</f>
        <v>8.94</v>
      </c>
      <c r="H11" s="3">
        <f>VLOOKUP(K11,'LTL Rates Logic'!$B$23:$G$30,6,FALSE)</f>
        <v>6.4799999999999995</v>
      </c>
      <c r="I11" s="3">
        <f>VLOOKUP(K11,'LTL Rates Logic'!$B$23:$H$30,7,FALSE)</f>
        <v>5.5299999999999994</v>
      </c>
      <c r="J11" s="3">
        <f>VLOOKUP(K11,'LTL Rates Logic'!$B$23:$I$30,8,FALSE)</f>
        <v>4.59</v>
      </c>
      <c r="K11" s="3" t="s">
        <v>15</v>
      </c>
      <c r="L11" s="3">
        <v>395</v>
      </c>
    </row>
    <row r="12" spans="1:12" x14ac:dyDescent="0.25">
      <c r="A12" s="3" t="s">
        <v>44</v>
      </c>
      <c r="B12" s="4" t="s">
        <v>54</v>
      </c>
      <c r="C12" s="3" t="s">
        <v>7</v>
      </c>
      <c r="D12" s="3">
        <f>VLOOKUP(K12,'LTL Rates Logic'!$B$23:$C$30,2,FALSE)</f>
        <v>32.18</v>
      </c>
      <c r="E12" s="3">
        <f>VLOOKUP(K12,'LTL Rates Logic'!$B$23:$D$30,3,FALSE)</f>
        <v>17.990000000000002</v>
      </c>
      <c r="F12" s="3">
        <f>VLOOKUP(K12,'LTL Rates Logic'!$B$23:$E$30,4,FALSE)</f>
        <v>12.2</v>
      </c>
      <c r="G12" s="3">
        <f>VLOOKUP(K12,'LTL Rates Logic'!$B$23:$F$30,5,FALSE)</f>
        <v>8.6</v>
      </c>
      <c r="H12" s="3">
        <f>VLOOKUP(K12,'LTL Rates Logic'!$B$23:$G$30,6,FALSE)</f>
        <v>6.8</v>
      </c>
      <c r="I12" s="3">
        <f>VLOOKUP(K12,'LTL Rates Logic'!$B$23:$H$30,7,FALSE)</f>
        <v>5.31</v>
      </c>
      <c r="J12" s="3">
        <f>VLOOKUP(K12,'LTL Rates Logic'!$B$23:$I$30,8,FALSE)</f>
        <v>4.3999999999999995</v>
      </c>
      <c r="K12" s="3" t="s">
        <v>7</v>
      </c>
      <c r="L12" s="3">
        <v>279</v>
      </c>
    </row>
    <row r="13" spans="1:12" x14ac:dyDescent="0.25">
      <c r="A13" s="3" t="s">
        <v>43</v>
      </c>
      <c r="B13" s="3" t="s">
        <v>55</v>
      </c>
      <c r="C13" s="3" t="s">
        <v>7</v>
      </c>
      <c r="D13" s="3">
        <f>VLOOKUP(K13,'LTL Rates Logic'!$B$23:$C$30,2,FALSE)</f>
        <v>32.18</v>
      </c>
      <c r="E13" s="3">
        <f>VLOOKUP(K13,'LTL Rates Logic'!$B$23:$D$30,3,FALSE)</f>
        <v>17.990000000000002</v>
      </c>
      <c r="F13" s="3">
        <f>VLOOKUP(K13,'LTL Rates Logic'!$B$23:$E$30,4,FALSE)</f>
        <v>12.2</v>
      </c>
      <c r="G13" s="3">
        <f>VLOOKUP(K13,'LTL Rates Logic'!$B$23:$F$30,5,FALSE)</f>
        <v>8.6</v>
      </c>
      <c r="H13" s="3">
        <f>VLOOKUP(K13,'LTL Rates Logic'!$B$23:$G$30,6,FALSE)</f>
        <v>6.8</v>
      </c>
      <c r="I13" s="3">
        <f>VLOOKUP(K13,'LTL Rates Logic'!$B$23:$H$30,7,FALSE)</f>
        <v>5.31</v>
      </c>
      <c r="J13" s="3">
        <f>VLOOKUP(K13,'LTL Rates Logic'!$B$23:$I$30,8,FALSE)</f>
        <v>4.3999999999999995</v>
      </c>
      <c r="K13" s="3" t="s">
        <v>7</v>
      </c>
      <c r="L13" s="3">
        <v>303</v>
      </c>
    </row>
    <row r="14" spans="1:12" x14ac:dyDescent="0.25">
      <c r="A14" s="3" t="s">
        <v>43</v>
      </c>
      <c r="B14" s="3" t="s">
        <v>56</v>
      </c>
      <c r="C14" s="3" t="s">
        <v>15</v>
      </c>
      <c r="D14" s="3">
        <f>VLOOKUP(K14,'LTL Rates Logic'!$B$23:$C$30,2,FALSE)</f>
        <v>34.79</v>
      </c>
      <c r="E14" s="3">
        <f>VLOOKUP(K14,'LTL Rates Logic'!$B$23:$D$30,3,FALSE)</f>
        <v>18.330000000000002</v>
      </c>
      <c r="F14" s="3">
        <f>VLOOKUP(K14,'LTL Rates Logic'!$B$23:$E$30,4,FALSE)</f>
        <v>12.6</v>
      </c>
      <c r="G14" s="3">
        <f>VLOOKUP(K14,'LTL Rates Logic'!$B$23:$F$30,5,FALSE)</f>
        <v>8.94</v>
      </c>
      <c r="H14" s="3">
        <f>VLOOKUP(K14,'LTL Rates Logic'!$B$23:$G$30,6,FALSE)</f>
        <v>6.4799999999999995</v>
      </c>
      <c r="I14" s="3">
        <f>VLOOKUP(K14,'LTL Rates Logic'!$B$23:$H$30,7,FALSE)</f>
        <v>5.5299999999999994</v>
      </c>
      <c r="J14" s="3">
        <f>VLOOKUP(K14,'LTL Rates Logic'!$B$23:$I$30,8,FALSE)</f>
        <v>4.59</v>
      </c>
      <c r="K14" s="3" t="s">
        <v>15</v>
      </c>
      <c r="L14" s="3">
        <v>366</v>
      </c>
    </row>
    <row r="15" spans="1:12" x14ac:dyDescent="0.25">
      <c r="A15" s="3" t="s">
        <v>44</v>
      </c>
      <c r="B15" s="3" t="s">
        <v>57</v>
      </c>
      <c r="C15" s="3" t="s">
        <v>15</v>
      </c>
      <c r="D15" s="3">
        <f>VLOOKUP(K15,'LTL Rates Logic'!$B$23:$C$30,2,FALSE)</f>
        <v>34.79</v>
      </c>
      <c r="E15" s="3">
        <f>VLOOKUP(K15,'LTL Rates Logic'!$B$23:$D$30,3,FALSE)</f>
        <v>18.330000000000002</v>
      </c>
      <c r="F15" s="3">
        <f>VLOOKUP(K15,'LTL Rates Logic'!$B$23:$E$30,4,FALSE)</f>
        <v>12.6</v>
      </c>
      <c r="G15" s="3">
        <f>VLOOKUP(K15,'LTL Rates Logic'!$B$23:$F$30,5,FALSE)</f>
        <v>8.94</v>
      </c>
      <c r="H15" s="3">
        <f>VLOOKUP(K15,'LTL Rates Logic'!$B$23:$G$30,6,FALSE)</f>
        <v>6.4799999999999995</v>
      </c>
      <c r="I15" s="3">
        <f>VLOOKUP(K15,'LTL Rates Logic'!$B$23:$H$30,7,FALSE)</f>
        <v>5.5299999999999994</v>
      </c>
      <c r="J15" s="3">
        <f>VLOOKUP(K15,'LTL Rates Logic'!$B$23:$I$30,8,FALSE)</f>
        <v>4.59</v>
      </c>
      <c r="K15" s="3" t="s">
        <v>15</v>
      </c>
      <c r="L15" s="3">
        <v>362</v>
      </c>
    </row>
    <row r="16" spans="1:12" x14ac:dyDescent="0.25">
      <c r="A16" s="3" t="s">
        <v>43</v>
      </c>
      <c r="B16" s="3" t="s">
        <v>58</v>
      </c>
      <c r="C16" s="3" t="s">
        <v>16</v>
      </c>
      <c r="D16" s="3">
        <f>VLOOKUP(K16,'LTL Rates Logic'!$B$23:$C$30,2,FALSE)</f>
        <v>36.53</v>
      </c>
      <c r="E16" s="3">
        <f>VLOOKUP(K16,'LTL Rates Logic'!$B$23:$D$30,3,FALSE)</f>
        <v>19.100000000000001</v>
      </c>
      <c r="F16" s="3">
        <f>VLOOKUP(K16,'LTL Rates Logic'!$B$23:$E$30,4,FALSE)</f>
        <v>13</v>
      </c>
      <c r="G16" s="3">
        <f>VLOOKUP(K16,'LTL Rates Logic'!$B$23:$F$30,5,FALSE)</f>
        <v>9.26</v>
      </c>
      <c r="H16" s="3">
        <f>VLOOKUP(K16,'LTL Rates Logic'!$B$23:$G$30,6,FALSE)</f>
        <v>7.3</v>
      </c>
      <c r="I16" s="3">
        <f>VLOOKUP(K16,'LTL Rates Logic'!$B$23:$H$30,7,FALSE)</f>
        <v>5.76</v>
      </c>
      <c r="J16" s="3">
        <f>VLOOKUP(K16,'LTL Rates Logic'!$B$23:$I$30,8,FALSE)</f>
        <v>4.79</v>
      </c>
      <c r="K16" s="3" t="s">
        <v>16</v>
      </c>
      <c r="L16" s="3">
        <v>532</v>
      </c>
    </row>
    <row r="17" spans="1:12" x14ac:dyDescent="0.25">
      <c r="A17" s="3" t="s">
        <v>43</v>
      </c>
      <c r="B17" s="3" t="s">
        <v>59</v>
      </c>
      <c r="C17" s="3" t="s">
        <v>15</v>
      </c>
      <c r="D17" s="3">
        <f>VLOOKUP(K17,'LTL Rates Logic'!$B$23:$C$30,2,FALSE)</f>
        <v>34.79</v>
      </c>
      <c r="E17" s="3">
        <f>VLOOKUP(K17,'LTL Rates Logic'!$B$23:$D$30,3,FALSE)</f>
        <v>18.330000000000002</v>
      </c>
      <c r="F17" s="3">
        <f>VLOOKUP(K17,'LTL Rates Logic'!$B$23:$E$30,4,FALSE)</f>
        <v>12.6</v>
      </c>
      <c r="G17" s="3">
        <f>VLOOKUP(K17,'LTL Rates Logic'!$B$23:$F$30,5,FALSE)</f>
        <v>8.94</v>
      </c>
      <c r="H17" s="3">
        <f>VLOOKUP(K17,'LTL Rates Logic'!$B$23:$G$30,6,FALSE)</f>
        <v>6.4799999999999995</v>
      </c>
      <c r="I17" s="3">
        <f>VLOOKUP(K17,'LTL Rates Logic'!$B$23:$H$30,7,FALSE)</f>
        <v>5.5299999999999994</v>
      </c>
      <c r="J17" s="3">
        <f>VLOOKUP(K17,'LTL Rates Logic'!$B$23:$I$30,8,FALSE)</f>
        <v>4.59</v>
      </c>
      <c r="K17" s="3" t="s">
        <v>15</v>
      </c>
      <c r="L17" s="3">
        <v>380</v>
      </c>
    </row>
    <row r="18" spans="1:12" x14ac:dyDescent="0.25">
      <c r="A18" s="3" t="s">
        <v>44</v>
      </c>
      <c r="B18" s="3" t="s">
        <v>60</v>
      </c>
      <c r="C18" s="3" t="s">
        <v>4</v>
      </c>
      <c r="D18" s="3">
        <f>VLOOKUP(K18,'LTL Rates Logic'!$B$23:$C$30,2,FALSE)</f>
        <v>28.700000000000003</v>
      </c>
      <c r="E18" s="3">
        <f>VLOOKUP(K18,'LTL Rates Logic'!$B$23:$D$30,3,FALSE)</f>
        <v>13.48</v>
      </c>
      <c r="F18" s="3">
        <f>VLOOKUP(K18,'LTL Rates Logic'!$B$23:$E$30,4,FALSE)</f>
        <v>9.41</v>
      </c>
      <c r="G18" s="3">
        <f>VLOOKUP(K18,'LTL Rates Logic'!$B$23:$F$30,5,FALSE)</f>
        <v>6.51</v>
      </c>
      <c r="H18" s="3">
        <f>VLOOKUP(K18,'LTL Rates Logic'!$B$23:$G$30,6,FALSE)</f>
        <v>4.6899999999999995</v>
      </c>
      <c r="I18" s="3">
        <f>VLOOKUP(K18,'LTL Rates Logic'!$B$23:$H$30,7,FALSE)</f>
        <v>3.94</v>
      </c>
      <c r="J18" s="3">
        <f>VLOOKUP(K18,'LTL Rates Logic'!$B$23:$I$30,8,FALSE)</f>
        <v>3.2699999999999996</v>
      </c>
      <c r="K18" s="3" t="s">
        <v>4</v>
      </c>
      <c r="L18" s="3">
        <v>175</v>
      </c>
    </row>
    <row r="19" spans="1:12" x14ac:dyDescent="0.25">
      <c r="A19" s="3" t="s">
        <v>44</v>
      </c>
      <c r="B19" s="3" t="s">
        <v>61</v>
      </c>
      <c r="C19" s="3" t="s">
        <v>6</v>
      </c>
      <c r="D19" s="3">
        <f>VLOOKUP(K19,'LTL Rates Logic'!$B$23:$C$30,2,FALSE)</f>
        <v>30.44</v>
      </c>
      <c r="E19" s="3">
        <f>VLOOKUP(K19,'LTL Rates Logic'!$B$23:$D$30,3,FALSE)</f>
        <v>17.190000000000001</v>
      </c>
      <c r="F19" s="3">
        <f>VLOOKUP(K19,'LTL Rates Logic'!$B$23:$E$30,4,FALSE)</f>
        <v>11.81</v>
      </c>
      <c r="G19" s="3">
        <f>VLOOKUP(K19,'LTL Rates Logic'!$B$23:$F$30,5,FALSE)</f>
        <v>8.2799999999999994</v>
      </c>
      <c r="H19" s="3">
        <f>VLOOKUP(K19,'LTL Rates Logic'!$B$23:$G$30,6,FALSE)</f>
        <v>6.31</v>
      </c>
      <c r="I19" s="3">
        <f>VLOOKUP(K19,'LTL Rates Logic'!$B$23:$H$30,7,FALSE)</f>
        <v>5.0699999999999994</v>
      </c>
      <c r="J19" s="3">
        <f>VLOOKUP(K19,'LTL Rates Logic'!$B$23:$I$30,8,FALSE)</f>
        <v>4.21</v>
      </c>
      <c r="K19" s="3" t="s">
        <v>6</v>
      </c>
      <c r="L19" s="3">
        <v>225</v>
      </c>
    </row>
    <row r="20" spans="1:12" x14ac:dyDescent="0.25">
      <c r="A20" s="3" t="s">
        <v>44</v>
      </c>
      <c r="B20" s="4" t="s">
        <v>62</v>
      </c>
      <c r="C20" s="3" t="s">
        <v>16</v>
      </c>
      <c r="D20" s="3">
        <f>VLOOKUP(K20,'LTL Rates Logic'!$B$23:$C$30,2,FALSE)</f>
        <v>36.53</v>
      </c>
      <c r="E20" s="3">
        <f>VLOOKUP(K20,'LTL Rates Logic'!$B$23:$D$30,3,FALSE)</f>
        <v>19.100000000000001</v>
      </c>
      <c r="F20" s="3">
        <f>VLOOKUP(K20,'LTL Rates Logic'!$B$23:$E$30,4,FALSE)</f>
        <v>13</v>
      </c>
      <c r="G20" s="3">
        <f>VLOOKUP(K20,'LTL Rates Logic'!$B$23:$F$30,5,FALSE)</f>
        <v>9.26</v>
      </c>
      <c r="H20" s="3">
        <f>VLOOKUP(K20,'LTL Rates Logic'!$B$23:$G$30,6,FALSE)</f>
        <v>7.3</v>
      </c>
      <c r="I20" s="3">
        <f>VLOOKUP(K20,'LTL Rates Logic'!$B$23:$H$30,7,FALSE)</f>
        <v>5.76</v>
      </c>
      <c r="J20" s="3">
        <f>VLOOKUP(K20,'LTL Rates Logic'!$B$23:$I$30,8,FALSE)</f>
        <v>4.79</v>
      </c>
      <c r="K20" s="3" t="s">
        <v>16</v>
      </c>
      <c r="L20" s="3">
        <v>554</v>
      </c>
    </row>
    <row r="21" spans="1:12" x14ac:dyDescent="0.25">
      <c r="A21" s="3" t="s">
        <v>43</v>
      </c>
      <c r="B21" s="3" t="s">
        <v>63</v>
      </c>
      <c r="C21" s="3" t="s">
        <v>15</v>
      </c>
      <c r="D21" s="3">
        <f>VLOOKUP(K21,'LTL Rates Logic'!$B$23:$C$30,2,FALSE)</f>
        <v>34.79</v>
      </c>
      <c r="E21" s="3">
        <f>VLOOKUP(K21,'LTL Rates Logic'!$B$23:$D$30,3,FALSE)</f>
        <v>18.330000000000002</v>
      </c>
      <c r="F21" s="3">
        <f>VLOOKUP(K21,'LTL Rates Logic'!$B$23:$E$30,4,FALSE)</f>
        <v>12.6</v>
      </c>
      <c r="G21" s="3">
        <f>VLOOKUP(K21,'LTL Rates Logic'!$B$23:$F$30,5,FALSE)</f>
        <v>8.94</v>
      </c>
      <c r="H21" s="3">
        <f>VLOOKUP(K21,'LTL Rates Logic'!$B$23:$G$30,6,FALSE)</f>
        <v>6.4799999999999995</v>
      </c>
      <c r="I21" s="3">
        <f>VLOOKUP(K21,'LTL Rates Logic'!$B$23:$H$30,7,FALSE)</f>
        <v>5.5299999999999994</v>
      </c>
      <c r="J21" s="3">
        <f>VLOOKUP(K21,'LTL Rates Logic'!$B$23:$I$30,8,FALSE)</f>
        <v>4.59</v>
      </c>
      <c r="K21" s="3" t="s">
        <v>15</v>
      </c>
      <c r="L21" s="3">
        <v>397</v>
      </c>
    </row>
    <row r="22" spans="1:12" x14ac:dyDescent="0.25">
      <c r="A22" s="3" t="s">
        <v>43</v>
      </c>
      <c r="B22" s="3" t="s">
        <v>323</v>
      </c>
      <c r="C22" s="3" t="s">
        <v>4</v>
      </c>
      <c r="D22" s="3">
        <f>VLOOKUP(K22,'LTL Rates Logic'!$B$23:$C$30,2,FALSE)</f>
        <v>28.700000000000003</v>
      </c>
      <c r="E22" s="3">
        <f>VLOOKUP(K22,'LTL Rates Logic'!$B$23:$D$30,3,FALSE)</f>
        <v>13.48</v>
      </c>
      <c r="F22" s="3">
        <f>VLOOKUP(K22,'LTL Rates Logic'!$B$23:$E$30,4,FALSE)</f>
        <v>9.41</v>
      </c>
      <c r="G22" s="3">
        <f>VLOOKUP(K22,'LTL Rates Logic'!$B$23:$F$30,5,FALSE)</f>
        <v>6.51</v>
      </c>
      <c r="H22" s="3">
        <f>VLOOKUP(K22,'LTL Rates Logic'!$B$23:$G$30,6,FALSE)</f>
        <v>4.6899999999999995</v>
      </c>
      <c r="I22" s="3">
        <f>VLOOKUP(K22,'LTL Rates Logic'!$B$23:$H$30,7,FALSE)</f>
        <v>3.94</v>
      </c>
      <c r="J22" s="3">
        <f>VLOOKUP(K22,'LTL Rates Logic'!$B$23:$I$30,8,FALSE)</f>
        <v>3.2699999999999996</v>
      </c>
      <c r="K22" s="3" t="s">
        <v>4</v>
      </c>
      <c r="L22" s="3">
        <v>145</v>
      </c>
    </row>
    <row r="23" spans="1:12" x14ac:dyDescent="0.25">
      <c r="A23" s="3" t="s">
        <v>44</v>
      </c>
      <c r="B23" s="3" t="s">
        <v>44</v>
      </c>
      <c r="C23" s="3" t="s">
        <v>2</v>
      </c>
      <c r="D23" s="3">
        <f>VLOOKUP(K23,'LTL Rates Logic'!$B$23:$C$30,2,FALSE)</f>
        <v>28.700000000000003</v>
      </c>
      <c r="E23" s="3">
        <f>VLOOKUP(K23,'LTL Rates Logic'!$B$23:$D$30,3,FALSE)</f>
        <v>12.92</v>
      </c>
      <c r="F23" s="3">
        <f>VLOOKUP(K23,'LTL Rates Logic'!$B$23:$E$30,4,FALSE)</f>
        <v>8.879999999999999</v>
      </c>
      <c r="G23" s="3">
        <f>VLOOKUP(K23,'LTL Rates Logic'!$B$23:$F$30,5,FALSE)</f>
        <v>6.09</v>
      </c>
      <c r="H23" s="3">
        <f>VLOOKUP(K23,'LTL Rates Logic'!$B$23:$G$30,6,FALSE)</f>
        <v>4.34</v>
      </c>
      <c r="I23" s="3">
        <f>VLOOKUP(K23,'LTL Rates Logic'!$B$23:$H$30,7,FALSE)</f>
        <v>3.51</v>
      </c>
      <c r="J23" s="3">
        <f>VLOOKUP(K23,'LTL Rates Logic'!$B$23:$I$30,8,FALSE)</f>
        <v>2.9699999999999998</v>
      </c>
      <c r="K23" s="3" t="s">
        <v>2</v>
      </c>
      <c r="L23" s="3">
        <v>0</v>
      </c>
    </row>
    <row r="24" spans="1:12" x14ac:dyDescent="0.25">
      <c r="A24" s="3" t="s">
        <v>50</v>
      </c>
      <c r="B24" s="3" t="s">
        <v>45</v>
      </c>
      <c r="C24" s="3" t="s">
        <v>6</v>
      </c>
      <c r="D24" s="3">
        <f>VLOOKUP(K24,'LTL Rates Logic'!$B$23:$C$30,2,FALSE)</f>
        <v>30.44</v>
      </c>
      <c r="E24" s="3">
        <f>VLOOKUP(K24,'LTL Rates Logic'!$B$23:$D$30,3,FALSE)</f>
        <v>17.190000000000001</v>
      </c>
      <c r="F24" s="3">
        <f>VLOOKUP(K24,'LTL Rates Logic'!$B$23:$E$30,4,FALSE)</f>
        <v>11.81</v>
      </c>
      <c r="G24" s="3">
        <f>VLOOKUP(K24,'LTL Rates Logic'!$B$23:$F$30,5,FALSE)</f>
        <v>8.2799999999999994</v>
      </c>
      <c r="H24" s="3">
        <f>VLOOKUP(K24,'LTL Rates Logic'!$B$23:$G$30,6,FALSE)</f>
        <v>6.31</v>
      </c>
      <c r="I24" s="3">
        <f>VLOOKUP(K24,'LTL Rates Logic'!$B$23:$H$30,7,FALSE)</f>
        <v>5.0699999999999994</v>
      </c>
      <c r="J24" s="3">
        <f>VLOOKUP(K24,'LTL Rates Logic'!$B$23:$I$30,8,FALSE)</f>
        <v>4.21</v>
      </c>
      <c r="K24" s="3" t="s">
        <v>6</v>
      </c>
      <c r="L24" s="3">
        <v>226</v>
      </c>
    </row>
    <row r="25" spans="1:12" x14ac:dyDescent="0.25">
      <c r="A25" s="3" t="s">
        <v>50</v>
      </c>
      <c r="B25" s="3" t="s">
        <v>46</v>
      </c>
      <c r="C25" s="3" t="s">
        <v>15</v>
      </c>
      <c r="D25" s="3">
        <f>VLOOKUP(K25,'LTL Rates Logic'!$B$23:$C$30,2,FALSE)</f>
        <v>34.79</v>
      </c>
      <c r="E25" s="3">
        <f>VLOOKUP(K25,'LTL Rates Logic'!$B$23:$D$30,3,FALSE)</f>
        <v>18.330000000000002</v>
      </c>
      <c r="F25" s="3">
        <f>VLOOKUP(K25,'LTL Rates Logic'!$B$23:$E$30,4,FALSE)</f>
        <v>12.6</v>
      </c>
      <c r="G25" s="3">
        <f>VLOOKUP(K25,'LTL Rates Logic'!$B$23:$F$30,5,FALSE)</f>
        <v>8.94</v>
      </c>
      <c r="H25" s="3">
        <f>VLOOKUP(K25,'LTL Rates Logic'!$B$23:$G$30,6,FALSE)</f>
        <v>6.4799999999999995</v>
      </c>
      <c r="I25" s="3">
        <f>VLOOKUP(K25,'LTL Rates Logic'!$B$23:$H$30,7,FALSE)</f>
        <v>5.5299999999999994</v>
      </c>
      <c r="J25" s="3">
        <f>VLOOKUP(K25,'LTL Rates Logic'!$B$23:$I$30,8,FALSE)</f>
        <v>4.59</v>
      </c>
      <c r="K25" s="3" t="s">
        <v>15</v>
      </c>
      <c r="L25" s="3">
        <v>425</v>
      </c>
    </row>
    <row r="26" spans="1:12" x14ac:dyDescent="0.25">
      <c r="A26" s="3" t="s">
        <v>50</v>
      </c>
      <c r="B26" s="3" t="s">
        <v>47</v>
      </c>
      <c r="C26" s="3" t="s">
        <v>16</v>
      </c>
      <c r="D26" s="3">
        <f>VLOOKUP(K26,'LTL Rates Logic'!$B$23:$C$30,2,FALSE)</f>
        <v>36.53</v>
      </c>
      <c r="E26" s="3">
        <f>VLOOKUP(K26,'LTL Rates Logic'!$B$23:$D$30,3,FALSE)</f>
        <v>19.100000000000001</v>
      </c>
      <c r="F26" s="3">
        <f>VLOOKUP(K26,'LTL Rates Logic'!$B$23:$E$30,4,FALSE)</f>
        <v>13</v>
      </c>
      <c r="G26" s="3">
        <f>VLOOKUP(K26,'LTL Rates Logic'!$B$23:$F$30,5,FALSE)</f>
        <v>9.26</v>
      </c>
      <c r="H26" s="3">
        <f>VLOOKUP(K26,'LTL Rates Logic'!$B$23:$G$30,6,FALSE)</f>
        <v>7.3</v>
      </c>
      <c r="I26" s="3">
        <f>VLOOKUP(K26,'LTL Rates Logic'!$B$23:$H$30,7,FALSE)</f>
        <v>5.76</v>
      </c>
      <c r="J26" s="3">
        <f>VLOOKUP(K26,'LTL Rates Logic'!$B$23:$I$30,8,FALSE)</f>
        <v>4.79</v>
      </c>
      <c r="K26" s="3" t="s">
        <v>16</v>
      </c>
      <c r="L26" s="3">
        <v>458</v>
      </c>
    </row>
    <row r="27" spans="1:12" x14ac:dyDescent="0.25">
      <c r="A27" s="3" t="s">
        <v>50</v>
      </c>
      <c r="B27" s="3" t="s">
        <v>48</v>
      </c>
      <c r="C27" s="3" t="s">
        <v>15</v>
      </c>
      <c r="D27" s="3">
        <f>VLOOKUP(K27,'LTL Rates Logic'!$B$23:$C$30,2,FALSE)</f>
        <v>34.79</v>
      </c>
      <c r="E27" s="3">
        <f>VLOOKUP(K27,'LTL Rates Logic'!$B$23:$D$30,3,FALSE)</f>
        <v>18.330000000000002</v>
      </c>
      <c r="F27" s="3">
        <f>VLOOKUP(K27,'LTL Rates Logic'!$B$23:$E$30,4,FALSE)</f>
        <v>12.6</v>
      </c>
      <c r="G27" s="3">
        <f>VLOOKUP(K27,'LTL Rates Logic'!$B$23:$F$30,5,FALSE)</f>
        <v>8.94</v>
      </c>
      <c r="H27" s="3">
        <f>VLOOKUP(K27,'LTL Rates Logic'!$B$23:$G$30,6,FALSE)</f>
        <v>6.4799999999999995</v>
      </c>
      <c r="I27" s="3">
        <f>VLOOKUP(K27,'LTL Rates Logic'!$B$23:$H$30,7,FALSE)</f>
        <v>5.5299999999999994</v>
      </c>
      <c r="J27" s="3">
        <f>VLOOKUP(K27,'LTL Rates Logic'!$B$23:$I$30,8,FALSE)</f>
        <v>4.59</v>
      </c>
      <c r="K27" s="3" t="s">
        <v>15</v>
      </c>
      <c r="L27" s="3">
        <v>373</v>
      </c>
    </row>
    <row r="28" spans="1:12" x14ac:dyDescent="0.25">
      <c r="A28" s="3" t="s">
        <v>50</v>
      </c>
      <c r="B28" s="3" t="s">
        <v>49</v>
      </c>
      <c r="C28" s="3" t="s">
        <v>15</v>
      </c>
      <c r="D28" s="3">
        <f>VLOOKUP(K28,'LTL Rates Logic'!$B$23:$C$30,2,FALSE)</f>
        <v>34.79</v>
      </c>
      <c r="E28" s="3">
        <f>VLOOKUP(K28,'LTL Rates Logic'!$B$23:$D$30,3,FALSE)</f>
        <v>18.330000000000002</v>
      </c>
      <c r="F28" s="3">
        <f>VLOOKUP(K28,'LTL Rates Logic'!$B$23:$E$30,4,FALSE)</f>
        <v>12.6</v>
      </c>
      <c r="G28" s="3">
        <f>VLOOKUP(K28,'LTL Rates Logic'!$B$23:$F$30,5,FALSE)</f>
        <v>8.94</v>
      </c>
      <c r="H28" s="3">
        <f>VLOOKUP(K28,'LTL Rates Logic'!$B$23:$G$30,6,FALSE)</f>
        <v>6.4799999999999995</v>
      </c>
      <c r="I28" s="3">
        <f>VLOOKUP(K28,'LTL Rates Logic'!$B$23:$H$30,7,FALSE)</f>
        <v>5.5299999999999994</v>
      </c>
      <c r="J28" s="3">
        <f>VLOOKUP(K28,'LTL Rates Logic'!$B$23:$I$30,8,FALSE)</f>
        <v>4.59</v>
      </c>
      <c r="K28" s="3" t="s">
        <v>15</v>
      </c>
      <c r="L28" s="3">
        <v>329</v>
      </c>
    </row>
    <row r="29" spans="1:12" x14ac:dyDescent="0.25">
      <c r="A29" s="3" t="s">
        <v>50</v>
      </c>
      <c r="B29" s="3" t="s">
        <v>44</v>
      </c>
      <c r="C29" s="3" t="s">
        <v>3</v>
      </c>
      <c r="D29" s="3">
        <f>VLOOKUP(K29,'LTL Rates Logic'!$B$23:$C$30,2,FALSE)</f>
        <v>28.700000000000003</v>
      </c>
      <c r="E29" s="3">
        <f>VLOOKUP(K29,'LTL Rates Logic'!$B$23:$D$30,3,FALSE)</f>
        <v>13.07</v>
      </c>
      <c r="F29" s="3">
        <f>VLOOKUP(K29,'LTL Rates Logic'!$B$23:$E$30,4,FALSE)</f>
        <v>9.07</v>
      </c>
      <c r="G29" s="3">
        <f>VLOOKUP(K29,'LTL Rates Logic'!$B$23:$F$30,5,FALSE)</f>
        <v>6.2299999999999995</v>
      </c>
      <c r="H29" s="3">
        <f>VLOOKUP(K29,'LTL Rates Logic'!$B$23:$G$30,6,FALSE)</f>
        <v>4.3999999999999995</v>
      </c>
      <c r="I29" s="3">
        <f>VLOOKUP(K29,'LTL Rates Logic'!$B$23:$H$30,7,FALSE)</f>
        <v>3.7399999999999998</v>
      </c>
      <c r="J29" s="3">
        <f>VLOOKUP(K29,'LTL Rates Logic'!$B$23:$I$30,8,FALSE)</f>
        <v>3.11</v>
      </c>
      <c r="K29" s="3" t="s">
        <v>3</v>
      </c>
      <c r="L29" s="3">
        <v>259</v>
      </c>
    </row>
    <row r="30" spans="1:12" x14ac:dyDescent="0.25">
      <c r="A30" s="3" t="s">
        <v>50</v>
      </c>
      <c r="B30" s="4" t="s">
        <v>51</v>
      </c>
      <c r="C30" s="3" t="s">
        <v>3</v>
      </c>
      <c r="D30" s="3">
        <f>VLOOKUP(K30,'LTL Rates Logic'!$B$23:$C$30,2,FALSE)</f>
        <v>28.700000000000003</v>
      </c>
      <c r="E30" s="3">
        <f>VLOOKUP(K30,'LTL Rates Logic'!$B$23:$D$30,3,FALSE)</f>
        <v>13.07</v>
      </c>
      <c r="F30" s="3">
        <f>VLOOKUP(K30,'LTL Rates Logic'!$B$23:$E$30,4,FALSE)</f>
        <v>9.07</v>
      </c>
      <c r="G30" s="3">
        <f>VLOOKUP(K30,'LTL Rates Logic'!$B$23:$F$30,5,FALSE)</f>
        <v>6.2299999999999995</v>
      </c>
      <c r="H30" s="3">
        <f>VLOOKUP(K30,'LTL Rates Logic'!$B$23:$G$30,6,FALSE)</f>
        <v>4.3999999999999995</v>
      </c>
      <c r="I30" s="3">
        <f>VLOOKUP(K30,'LTL Rates Logic'!$B$23:$H$30,7,FALSE)</f>
        <v>3.7399999999999998</v>
      </c>
      <c r="J30" s="3">
        <f>VLOOKUP(K30,'LTL Rates Logic'!$B$23:$I$30,8,FALSE)</f>
        <v>3.11</v>
      </c>
      <c r="K30" s="3" t="s">
        <v>3</v>
      </c>
      <c r="L30" s="3">
        <v>112</v>
      </c>
    </row>
    <row r="31" spans="1:12" x14ac:dyDescent="0.25">
      <c r="A31" s="3" t="s">
        <v>50</v>
      </c>
      <c r="B31" s="3" t="s">
        <v>52</v>
      </c>
      <c r="C31" s="3" t="s">
        <v>5</v>
      </c>
      <c r="D31" s="3">
        <f>VLOOKUP(K31,'LTL Rates Logic'!$B$23:$C$30,2,FALSE)</f>
        <v>28.700000000000003</v>
      </c>
      <c r="E31" s="3">
        <f>VLOOKUP(K31,'LTL Rates Logic'!$B$23:$D$30,3,FALSE)</f>
        <v>16.400000000000002</v>
      </c>
      <c r="F31" s="3">
        <f>VLOOKUP(K31,'LTL Rates Logic'!$B$23:$E$30,4,FALSE)</f>
        <v>11.41</v>
      </c>
      <c r="G31" s="3">
        <f>VLOOKUP(K31,'LTL Rates Logic'!$B$23:$F$30,5,FALSE)</f>
        <v>7.95</v>
      </c>
      <c r="H31" s="3">
        <f>VLOOKUP(K31,'LTL Rates Logic'!$B$23:$G$30,6,FALSE)</f>
        <v>5.89</v>
      </c>
      <c r="I31" s="3">
        <f>VLOOKUP(K31,'LTL Rates Logic'!$B$23:$H$30,7,FALSE)</f>
        <v>4.84</v>
      </c>
      <c r="J31" s="3">
        <f>VLOOKUP(K31,'LTL Rates Logic'!$B$23:$I$30,8,FALSE)</f>
        <v>4.01</v>
      </c>
      <c r="K31" s="3" t="s">
        <v>5</v>
      </c>
      <c r="L31" s="3">
        <v>200</v>
      </c>
    </row>
    <row r="32" spans="1:12" x14ac:dyDescent="0.25">
      <c r="A32" s="3" t="s">
        <v>50</v>
      </c>
      <c r="B32" s="3" t="s">
        <v>53</v>
      </c>
      <c r="C32" s="3" t="s">
        <v>4</v>
      </c>
      <c r="D32" s="3">
        <f>VLOOKUP(K32,'LTL Rates Logic'!$B$23:$C$30,2,FALSE)</f>
        <v>28.700000000000003</v>
      </c>
      <c r="E32" s="3">
        <f>VLOOKUP(K32,'LTL Rates Logic'!$B$23:$D$30,3,FALSE)</f>
        <v>13.48</v>
      </c>
      <c r="F32" s="3">
        <f>VLOOKUP(K32,'LTL Rates Logic'!$B$23:$E$30,4,FALSE)</f>
        <v>9.41</v>
      </c>
      <c r="G32" s="3">
        <f>VLOOKUP(K32,'LTL Rates Logic'!$B$23:$F$30,5,FALSE)</f>
        <v>6.51</v>
      </c>
      <c r="H32" s="3">
        <f>VLOOKUP(K32,'LTL Rates Logic'!$B$23:$G$30,6,FALSE)</f>
        <v>4.6899999999999995</v>
      </c>
      <c r="I32" s="3">
        <f>VLOOKUP(K32,'LTL Rates Logic'!$B$23:$H$30,7,FALSE)</f>
        <v>3.94</v>
      </c>
      <c r="J32" s="3">
        <f>VLOOKUP(K32,'LTL Rates Logic'!$B$23:$I$30,8,FALSE)</f>
        <v>3.2699999999999996</v>
      </c>
      <c r="K32" s="3" t="s">
        <v>4</v>
      </c>
      <c r="L32" s="3">
        <v>137</v>
      </c>
    </row>
    <row r="33" spans="1:12" x14ac:dyDescent="0.25">
      <c r="A33" s="3" t="s">
        <v>50</v>
      </c>
      <c r="B33" s="3" t="s">
        <v>54</v>
      </c>
      <c r="C33" s="3" t="s">
        <v>4</v>
      </c>
      <c r="D33" s="3">
        <f>VLOOKUP(K33,'LTL Rates Logic'!$B$23:$C$30,2,FALSE)</f>
        <v>28.700000000000003</v>
      </c>
      <c r="E33" s="3">
        <f>VLOOKUP(K33,'LTL Rates Logic'!$B$23:$D$30,3,FALSE)</f>
        <v>13.48</v>
      </c>
      <c r="F33" s="3">
        <f>VLOOKUP(K33,'LTL Rates Logic'!$B$23:$E$30,4,FALSE)</f>
        <v>9.41</v>
      </c>
      <c r="G33" s="3">
        <f>VLOOKUP(K33,'LTL Rates Logic'!$B$23:$F$30,5,FALSE)</f>
        <v>6.51</v>
      </c>
      <c r="H33" s="3">
        <f>VLOOKUP(K33,'LTL Rates Logic'!$B$23:$G$30,6,FALSE)</f>
        <v>4.6899999999999995</v>
      </c>
      <c r="I33" s="3">
        <f>VLOOKUP(K33,'LTL Rates Logic'!$B$23:$H$30,7,FALSE)</f>
        <v>3.94</v>
      </c>
      <c r="J33" s="3">
        <f>VLOOKUP(K33,'LTL Rates Logic'!$B$23:$I$30,8,FALSE)</f>
        <v>3.2699999999999996</v>
      </c>
      <c r="K33" s="3" t="s">
        <v>4</v>
      </c>
      <c r="L33" s="3">
        <v>174</v>
      </c>
    </row>
    <row r="34" spans="1:12" x14ac:dyDescent="0.25">
      <c r="A34" s="3" t="s">
        <v>50</v>
      </c>
      <c r="B34" s="3" t="s">
        <v>55</v>
      </c>
      <c r="C34" s="3" t="s">
        <v>6</v>
      </c>
      <c r="D34" s="3">
        <f>VLOOKUP(K34,'LTL Rates Logic'!$B$23:$C$30,2,FALSE)</f>
        <v>30.44</v>
      </c>
      <c r="E34" s="3">
        <f>VLOOKUP(K34,'LTL Rates Logic'!$B$23:$D$30,3,FALSE)</f>
        <v>17.190000000000001</v>
      </c>
      <c r="F34" s="3">
        <f>VLOOKUP(K34,'LTL Rates Logic'!$B$23:$E$30,4,FALSE)</f>
        <v>11.81</v>
      </c>
      <c r="G34" s="3">
        <f>VLOOKUP(K34,'LTL Rates Logic'!$B$23:$F$30,5,FALSE)</f>
        <v>8.2799999999999994</v>
      </c>
      <c r="H34" s="3">
        <f>VLOOKUP(K34,'LTL Rates Logic'!$B$23:$G$30,6,FALSE)</f>
        <v>6.31</v>
      </c>
      <c r="I34" s="3">
        <f>VLOOKUP(K34,'LTL Rates Logic'!$B$23:$H$30,7,FALSE)</f>
        <v>5.0699999999999994</v>
      </c>
      <c r="J34" s="3">
        <f>VLOOKUP(K34,'LTL Rates Logic'!$B$23:$I$30,8,FALSE)</f>
        <v>4.21</v>
      </c>
      <c r="K34" s="3" t="s">
        <v>6</v>
      </c>
      <c r="L34" s="3">
        <v>211</v>
      </c>
    </row>
    <row r="35" spans="1:12" x14ac:dyDescent="0.25">
      <c r="A35" s="3" t="s">
        <v>50</v>
      </c>
      <c r="B35" s="3" t="s">
        <v>56</v>
      </c>
      <c r="C35" s="3" t="s">
        <v>4</v>
      </c>
      <c r="D35" s="3">
        <f>VLOOKUP(K35,'LTL Rates Logic'!$B$23:$C$30,2,FALSE)</f>
        <v>28.700000000000003</v>
      </c>
      <c r="E35" s="3">
        <f>VLOOKUP(K35,'LTL Rates Logic'!$B$23:$D$30,3,FALSE)</f>
        <v>13.48</v>
      </c>
      <c r="F35" s="3">
        <f>VLOOKUP(K35,'LTL Rates Logic'!$B$23:$E$30,4,FALSE)</f>
        <v>9.41</v>
      </c>
      <c r="G35" s="3">
        <f>VLOOKUP(K35,'LTL Rates Logic'!$B$23:$F$30,5,FALSE)</f>
        <v>6.51</v>
      </c>
      <c r="H35" s="3">
        <f>VLOOKUP(K35,'LTL Rates Logic'!$B$23:$G$30,6,FALSE)</f>
        <v>4.6899999999999995</v>
      </c>
      <c r="I35" s="3">
        <f>VLOOKUP(K35,'LTL Rates Logic'!$B$23:$H$30,7,FALSE)</f>
        <v>3.94</v>
      </c>
      <c r="J35" s="3">
        <f>VLOOKUP(K35,'LTL Rates Logic'!$B$23:$I$30,8,FALSE)</f>
        <v>3.2699999999999996</v>
      </c>
      <c r="K35" s="3" t="s">
        <v>4</v>
      </c>
      <c r="L35" s="3">
        <v>141</v>
      </c>
    </row>
    <row r="36" spans="1:12" x14ac:dyDescent="0.25">
      <c r="A36" s="3" t="s">
        <v>50</v>
      </c>
      <c r="B36" s="3" t="s">
        <v>57</v>
      </c>
      <c r="C36" s="3" t="s">
        <v>6</v>
      </c>
      <c r="D36" s="3">
        <f>VLOOKUP(K36,'LTL Rates Logic'!$B$23:$C$30,2,FALSE)</f>
        <v>30.44</v>
      </c>
      <c r="E36" s="3">
        <f>VLOOKUP(K36,'LTL Rates Logic'!$B$23:$D$30,3,FALSE)</f>
        <v>17.190000000000001</v>
      </c>
      <c r="F36" s="3">
        <f>VLOOKUP(K36,'LTL Rates Logic'!$B$23:$E$30,4,FALSE)</f>
        <v>11.81</v>
      </c>
      <c r="G36" s="3">
        <f>VLOOKUP(K36,'LTL Rates Logic'!$B$23:$F$30,5,FALSE)</f>
        <v>8.2799999999999994</v>
      </c>
      <c r="H36" s="3">
        <f>VLOOKUP(K36,'LTL Rates Logic'!$B$23:$G$30,6,FALSE)</f>
        <v>6.31</v>
      </c>
      <c r="I36" s="3">
        <f>VLOOKUP(K36,'LTL Rates Logic'!$B$23:$H$30,7,FALSE)</f>
        <v>5.0699999999999994</v>
      </c>
      <c r="J36" s="3">
        <f>VLOOKUP(K36,'LTL Rates Logic'!$B$23:$I$30,8,FALSE)</f>
        <v>4.21</v>
      </c>
      <c r="K36" s="3" t="s">
        <v>6</v>
      </c>
      <c r="L36" s="3">
        <v>266</v>
      </c>
    </row>
    <row r="37" spans="1:12" x14ac:dyDescent="0.25">
      <c r="A37" s="3" t="s">
        <v>50</v>
      </c>
      <c r="B37" s="3" t="s">
        <v>58</v>
      </c>
      <c r="C37" s="3" t="s">
        <v>6</v>
      </c>
      <c r="D37" s="3">
        <f>VLOOKUP(K37,'LTL Rates Logic'!$B$23:$C$30,2,FALSE)</f>
        <v>30.44</v>
      </c>
      <c r="E37" s="3">
        <f>VLOOKUP(K37,'LTL Rates Logic'!$B$23:$D$30,3,FALSE)</f>
        <v>17.190000000000001</v>
      </c>
      <c r="F37" s="3">
        <f>VLOOKUP(K37,'LTL Rates Logic'!$B$23:$E$30,4,FALSE)</f>
        <v>11.81</v>
      </c>
      <c r="G37" s="3">
        <f>VLOOKUP(K37,'LTL Rates Logic'!$B$23:$F$30,5,FALSE)</f>
        <v>8.2799999999999994</v>
      </c>
      <c r="H37" s="3">
        <f>VLOOKUP(K37,'LTL Rates Logic'!$B$23:$G$30,6,FALSE)</f>
        <v>6.31</v>
      </c>
      <c r="I37" s="3">
        <f>VLOOKUP(K37,'LTL Rates Logic'!$B$23:$H$30,7,FALSE)</f>
        <v>5.0699999999999994</v>
      </c>
      <c r="J37" s="3">
        <f>VLOOKUP(K37,'LTL Rates Logic'!$B$23:$I$30,8,FALSE)</f>
        <v>4.21</v>
      </c>
      <c r="K37" s="3" t="s">
        <v>6</v>
      </c>
      <c r="L37" s="3">
        <v>274</v>
      </c>
    </row>
    <row r="38" spans="1:12" x14ac:dyDescent="0.25">
      <c r="A38" s="3" t="s">
        <v>50</v>
      </c>
      <c r="B38" s="4" t="s">
        <v>59</v>
      </c>
      <c r="C38" s="3" t="s">
        <v>15</v>
      </c>
      <c r="D38" s="3">
        <f>VLOOKUP(K38,'LTL Rates Logic'!$B$23:$C$30,2,FALSE)</f>
        <v>34.79</v>
      </c>
      <c r="E38" s="3">
        <f>VLOOKUP(K38,'LTL Rates Logic'!$B$23:$D$30,3,FALSE)</f>
        <v>18.330000000000002</v>
      </c>
      <c r="F38" s="3">
        <f>VLOOKUP(K38,'LTL Rates Logic'!$B$23:$E$30,4,FALSE)</f>
        <v>12.6</v>
      </c>
      <c r="G38" s="3">
        <f>VLOOKUP(K38,'LTL Rates Logic'!$B$23:$F$30,5,FALSE)</f>
        <v>8.94</v>
      </c>
      <c r="H38" s="3">
        <f>VLOOKUP(K38,'LTL Rates Logic'!$B$23:$G$30,6,FALSE)</f>
        <v>6.4799999999999995</v>
      </c>
      <c r="I38" s="3">
        <f>VLOOKUP(K38,'LTL Rates Logic'!$B$23:$H$30,7,FALSE)</f>
        <v>5.5299999999999994</v>
      </c>
      <c r="J38" s="3">
        <f>VLOOKUP(K38,'LTL Rates Logic'!$B$23:$I$30,8,FALSE)</f>
        <v>4.59</v>
      </c>
      <c r="K38" s="3" t="s">
        <v>15</v>
      </c>
      <c r="L38" s="3">
        <v>406</v>
      </c>
    </row>
    <row r="39" spans="1:12" x14ac:dyDescent="0.25">
      <c r="A39" s="3" t="s">
        <v>50</v>
      </c>
      <c r="B39" s="3" t="s">
        <v>60</v>
      </c>
      <c r="C39" s="3" t="s">
        <v>15</v>
      </c>
      <c r="D39" s="3">
        <f>VLOOKUP(K39,'LTL Rates Logic'!$B$23:$C$30,2,FALSE)</f>
        <v>34.79</v>
      </c>
      <c r="E39" s="3">
        <f>VLOOKUP(K39,'LTL Rates Logic'!$B$23:$D$30,3,FALSE)</f>
        <v>18.330000000000002</v>
      </c>
      <c r="F39" s="3">
        <f>VLOOKUP(K39,'LTL Rates Logic'!$B$23:$E$30,4,FALSE)</f>
        <v>12.6</v>
      </c>
      <c r="G39" s="3">
        <f>VLOOKUP(K39,'LTL Rates Logic'!$B$23:$F$30,5,FALSE)</f>
        <v>8.94</v>
      </c>
      <c r="H39" s="3">
        <f>VLOOKUP(K39,'LTL Rates Logic'!$B$23:$G$30,6,FALSE)</f>
        <v>6.4799999999999995</v>
      </c>
      <c r="I39" s="3">
        <f>VLOOKUP(K39,'LTL Rates Logic'!$B$23:$H$30,7,FALSE)</f>
        <v>5.5299999999999994</v>
      </c>
      <c r="J39" s="3">
        <f>VLOOKUP(K39,'LTL Rates Logic'!$B$23:$I$30,8,FALSE)</f>
        <v>4.59</v>
      </c>
      <c r="K39" s="3" t="s">
        <v>15</v>
      </c>
      <c r="L39" s="3">
        <v>331</v>
      </c>
    </row>
    <row r="40" spans="1:12" x14ac:dyDescent="0.25">
      <c r="A40" s="3" t="s">
        <v>50</v>
      </c>
      <c r="B40" s="3" t="s">
        <v>61</v>
      </c>
      <c r="C40" s="3" t="s">
        <v>16</v>
      </c>
      <c r="D40" s="3">
        <f>VLOOKUP(K40,'LTL Rates Logic'!$B$23:$C$30,2,FALSE)</f>
        <v>36.53</v>
      </c>
      <c r="E40" s="3">
        <f>VLOOKUP(K40,'LTL Rates Logic'!$B$23:$D$30,3,FALSE)</f>
        <v>19.100000000000001</v>
      </c>
      <c r="F40" s="3">
        <f>VLOOKUP(K40,'LTL Rates Logic'!$B$23:$E$30,4,FALSE)</f>
        <v>13</v>
      </c>
      <c r="G40" s="3">
        <f>VLOOKUP(K40,'LTL Rates Logic'!$B$23:$F$30,5,FALSE)</f>
        <v>9.26</v>
      </c>
      <c r="H40" s="3">
        <f>VLOOKUP(K40,'LTL Rates Logic'!$B$23:$G$30,6,FALSE)</f>
        <v>7.3</v>
      </c>
      <c r="I40" s="3">
        <f>VLOOKUP(K40,'LTL Rates Logic'!$B$23:$H$30,7,FALSE)</f>
        <v>5.76</v>
      </c>
      <c r="J40" s="3">
        <f>VLOOKUP(K40,'LTL Rates Logic'!$B$23:$I$30,8,FALSE)</f>
        <v>4.79</v>
      </c>
      <c r="K40" s="3" t="s">
        <v>16</v>
      </c>
      <c r="L40" s="3">
        <v>480</v>
      </c>
    </row>
    <row r="41" spans="1:12" x14ac:dyDescent="0.25">
      <c r="A41" s="3" t="s">
        <v>50</v>
      </c>
      <c r="B41" s="3" t="s">
        <v>62</v>
      </c>
      <c r="C41" s="3" t="s">
        <v>7</v>
      </c>
      <c r="D41" s="3">
        <f>VLOOKUP(K41,'LTL Rates Logic'!$B$23:$C$30,2,FALSE)</f>
        <v>32.18</v>
      </c>
      <c r="E41" s="3">
        <f>VLOOKUP(K41,'LTL Rates Logic'!$B$23:$D$30,3,FALSE)</f>
        <v>17.990000000000002</v>
      </c>
      <c r="F41" s="3">
        <f>VLOOKUP(K41,'LTL Rates Logic'!$B$23:$E$30,4,FALSE)</f>
        <v>12.2</v>
      </c>
      <c r="G41" s="3">
        <f>VLOOKUP(K41,'LTL Rates Logic'!$B$23:$F$30,5,FALSE)</f>
        <v>8.6</v>
      </c>
      <c r="H41" s="3">
        <f>VLOOKUP(K41,'LTL Rates Logic'!$B$23:$G$30,6,FALSE)</f>
        <v>6.8</v>
      </c>
      <c r="I41" s="3">
        <f>VLOOKUP(K41,'LTL Rates Logic'!$B$23:$H$30,7,FALSE)</f>
        <v>5.31</v>
      </c>
      <c r="J41" s="3">
        <f>VLOOKUP(K41,'LTL Rates Logic'!$B$23:$I$30,8,FALSE)</f>
        <v>4.3999999999999995</v>
      </c>
      <c r="K41" s="3" t="s">
        <v>7</v>
      </c>
      <c r="L41" s="3">
        <v>296</v>
      </c>
    </row>
    <row r="42" spans="1:12" x14ac:dyDescent="0.25">
      <c r="A42" s="3" t="s">
        <v>50</v>
      </c>
      <c r="B42" s="3" t="s">
        <v>63</v>
      </c>
      <c r="C42" s="3" t="s">
        <v>15</v>
      </c>
      <c r="D42" s="3">
        <f>VLOOKUP(K42,'LTL Rates Logic'!$B$23:$C$30,2,FALSE)</f>
        <v>34.79</v>
      </c>
      <c r="E42" s="3">
        <f>VLOOKUP(K42,'LTL Rates Logic'!$B$23:$D$30,3,FALSE)</f>
        <v>18.330000000000002</v>
      </c>
      <c r="F42" s="3">
        <f>VLOOKUP(K42,'LTL Rates Logic'!$B$23:$E$30,4,FALSE)</f>
        <v>12.6</v>
      </c>
      <c r="G42" s="3">
        <f>VLOOKUP(K42,'LTL Rates Logic'!$B$23:$F$30,5,FALSE)</f>
        <v>8.94</v>
      </c>
      <c r="H42" s="3">
        <f>VLOOKUP(K42,'LTL Rates Logic'!$B$23:$G$30,6,FALSE)</f>
        <v>6.4799999999999995</v>
      </c>
      <c r="I42" s="3">
        <f>VLOOKUP(K42,'LTL Rates Logic'!$B$23:$H$30,7,FALSE)</f>
        <v>5.5299999999999994</v>
      </c>
      <c r="J42" s="3">
        <f>VLOOKUP(K42,'LTL Rates Logic'!$B$23:$I$30,8,FALSE)</f>
        <v>4.59</v>
      </c>
      <c r="K42" s="3" t="s">
        <v>15</v>
      </c>
      <c r="L42" s="3">
        <v>350</v>
      </c>
    </row>
    <row r="43" spans="1:12" x14ac:dyDescent="0.25">
      <c r="A43" s="3" t="s">
        <v>50</v>
      </c>
      <c r="B43" s="3" t="s">
        <v>323</v>
      </c>
      <c r="C43" s="3" t="s">
        <v>3</v>
      </c>
      <c r="D43" s="3">
        <f>VLOOKUP(K43,'LTL Rates Logic'!$B$23:$C$30,2,FALSE)</f>
        <v>28.700000000000003</v>
      </c>
      <c r="E43" s="3">
        <f>VLOOKUP(K43,'LTL Rates Logic'!$B$23:$D$30,3,FALSE)</f>
        <v>13.07</v>
      </c>
      <c r="F43" s="3">
        <f>VLOOKUP(K43,'LTL Rates Logic'!$B$23:$E$30,4,FALSE)</f>
        <v>9.07</v>
      </c>
      <c r="G43" s="3">
        <f>VLOOKUP(K43,'LTL Rates Logic'!$B$23:$F$30,5,FALSE)</f>
        <v>6.2299999999999995</v>
      </c>
      <c r="H43" s="3">
        <f>VLOOKUP(K43,'LTL Rates Logic'!$B$23:$G$30,6,FALSE)</f>
        <v>4.3999999999999995</v>
      </c>
      <c r="I43" s="3">
        <f>VLOOKUP(K43,'LTL Rates Logic'!$B$23:$H$30,7,FALSE)</f>
        <v>3.7399999999999998</v>
      </c>
      <c r="J43" s="3">
        <f>VLOOKUP(K43,'LTL Rates Logic'!$B$23:$I$30,8,FALSE)</f>
        <v>3.11</v>
      </c>
      <c r="K43" s="3" t="s">
        <v>3</v>
      </c>
      <c r="L43" s="3">
        <v>115</v>
      </c>
    </row>
    <row r="44" spans="1:12" x14ac:dyDescent="0.25">
      <c r="A44" s="3" t="s">
        <v>50</v>
      </c>
      <c r="B44" s="3" t="s">
        <v>50</v>
      </c>
      <c r="C44" s="3" t="s">
        <v>2</v>
      </c>
      <c r="D44" s="3">
        <f>VLOOKUP(K44,'LTL Rates Logic'!$B$23:$C$30,2,FALSE)</f>
        <v>28.700000000000003</v>
      </c>
      <c r="E44" s="3">
        <f>VLOOKUP(K44,'LTL Rates Logic'!$B$23:$D$30,3,FALSE)</f>
        <v>12.92</v>
      </c>
      <c r="F44" s="3">
        <f>VLOOKUP(K44,'LTL Rates Logic'!$B$23:$E$30,4,FALSE)</f>
        <v>8.879999999999999</v>
      </c>
      <c r="G44" s="3">
        <f>VLOOKUP(K44,'LTL Rates Logic'!$B$23:$F$30,5,FALSE)</f>
        <v>6.09</v>
      </c>
      <c r="H44" s="3">
        <f>VLOOKUP(K44,'LTL Rates Logic'!$B$23:$G$30,6,FALSE)</f>
        <v>4.34</v>
      </c>
      <c r="I44" s="3">
        <f>VLOOKUP(K44,'LTL Rates Logic'!$B$23:$H$30,7,FALSE)</f>
        <v>3.51</v>
      </c>
      <c r="J44" s="3">
        <f>VLOOKUP(K44,'LTL Rates Logic'!$B$23:$I$30,8,FALSE)</f>
        <v>2.9699999999999998</v>
      </c>
      <c r="K44" s="3" t="s">
        <v>2</v>
      </c>
      <c r="L44" s="3">
        <v>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3"/>
  <sheetViews>
    <sheetView workbookViewId="0">
      <selection activeCell="N31" sqref="N31"/>
    </sheetView>
  </sheetViews>
  <sheetFormatPr defaultRowHeight="15" x14ac:dyDescent="0.25"/>
  <sheetData>
    <row r="1" spans="1:14" x14ac:dyDescent="0.25">
      <c r="A1" s="1" t="s">
        <v>17</v>
      </c>
      <c r="B1" s="1" t="s">
        <v>18</v>
      </c>
      <c r="C1" s="1" t="s">
        <v>9</v>
      </c>
      <c r="D1" s="7" t="s">
        <v>24</v>
      </c>
      <c r="E1" s="1" t="s">
        <v>8</v>
      </c>
      <c r="F1" s="1" t="s">
        <v>10</v>
      </c>
      <c r="G1" s="1" t="s">
        <v>11</v>
      </c>
      <c r="H1" s="1"/>
      <c r="I1" s="1"/>
      <c r="J1" s="1"/>
      <c r="K1" s="1"/>
      <c r="L1" s="1"/>
      <c r="M1" s="1"/>
      <c r="N1" s="1" t="s">
        <v>13</v>
      </c>
    </row>
    <row r="2" spans="1:14" x14ac:dyDescent="0.25">
      <c r="A2" s="3" t="s">
        <v>44</v>
      </c>
      <c r="B2" s="3" t="s">
        <v>45</v>
      </c>
      <c r="C2" s="3" t="e">
        <f>VLOOKUP(#REF!,'LTL Rates Logic'!$B$23:$D$30,3,FALSE)</f>
        <v>#REF!</v>
      </c>
      <c r="D2" s="3" t="s">
        <v>2</v>
      </c>
      <c r="E2" s="3" t="e">
        <f>VLOOKUP(#REF!,'LTL Rates Logic'!$B$23:$C$30,2,FALSE)</f>
        <v>#REF!</v>
      </c>
      <c r="F2" s="3" t="e">
        <f>VLOOKUP(#REF!,'LTL Rates Logic'!$B$23:$E$30,4,FALSE)</f>
        <v>#REF!</v>
      </c>
      <c r="G2" s="3" t="e">
        <f>VLOOKUP(#REF!,'LTL Rates Logic'!$B$23:$F$30,5,FALSE)</f>
        <v>#REF!</v>
      </c>
      <c r="H2" s="3"/>
      <c r="I2" s="3"/>
      <c r="J2" s="3"/>
      <c r="K2" s="3"/>
      <c r="L2" s="3"/>
      <c r="M2" s="3"/>
      <c r="N2" s="3" t="e">
        <f>VLOOKUP(#REF!,'LTL Rates Logic'!$B$23:$H$30,7,FALSE)</f>
        <v>#REF!</v>
      </c>
    </row>
    <row r="3" spans="1:14" x14ac:dyDescent="0.25">
      <c r="A3" s="3" t="s">
        <v>43</v>
      </c>
      <c r="B3" s="4" t="s">
        <v>46</v>
      </c>
      <c r="C3" s="3" t="e">
        <f>VLOOKUP(#REF!,'LTL Rates Logic'!$B$23:$D$30,3,FALSE)</f>
        <v>#REF!</v>
      </c>
      <c r="D3" s="3" t="s">
        <v>6</v>
      </c>
      <c r="E3" s="3" t="e">
        <f>VLOOKUP(#REF!,'LTL Rates Logic'!$B$23:$C$30,2,FALSE)</f>
        <v>#REF!</v>
      </c>
      <c r="F3" s="3" t="e">
        <f>VLOOKUP(#REF!,'LTL Rates Logic'!$B$23:$E$30,4,FALSE)</f>
        <v>#REF!</v>
      </c>
      <c r="G3" s="3" t="e">
        <f>VLOOKUP(#REF!,'LTL Rates Logic'!$B$23:$F$30,5,FALSE)</f>
        <v>#REF!</v>
      </c>
      <c r="H3" s="3"/>
      <c r="I3" s="3"/>
      <c r="J3" s="3"/>
      <c r="K3" s="3"/>
      <c r="L3" s="3"/>
      <c r="M3" s="3"/>
      <c r="N3" s="3" t="e">
        <f>VLOOKUP(#REF!,'LTL Rates Logic'!$B$23:$H$30,7,FALSE)</f>
        <v>#REF!</v>
      </c>
    </row>
    <row r="4" spans="1:14" x14ac:dyDescent="0.25">
      <c r="A4" s="3" t="s">
        <v>43</v>
      </c>
      <c r="B4" s="3" t="s">
        <v>47</v>
      </c>
      <c r="C4" s="3" t="e">
        <f>VLOOKUP(#REF!,'LTL Rates Logic'!$B$23:$D$30,3,FALSE)</f>
        <v>#REF!</v>
      </c>
      <c r="D4" s="3" t="s">
        <v>6</v>
      </c>
      <c r="E4" s="3" t="e">
        <f>VLOOKUP(#REF!,'LTL Rates Logic'!$B$23:$C$30,2,FALSE)</f>
        <v>#REF!</v>
      </c>
      <c r="F4" s="3" t="e">
        <f>VLOOKUP(#REF!,'LTL Rates Logic'!$B$23:$E$30,4,FALSE)</f>
        <v>#REF!</v>
      </c>
      <c r="G4" s="3" t="e">
        <f>VLOOKUP(#REF!,'LTL Rates Logic'!$B$23:$F$30,5,FALSE)</f>
        <v>#REF!</v>
      </c>
      <c r="H4" s="3"/>
      <c r="I4" s="3"/>
      <c r="J4" s="3"/>
      <c r="K4" s="3"/>
      <c r="L4" s="3"/>
      <c r="M4" s="3"/>
      <c r="N4" s="3" t="e">
        <f>VLOOKUP(#REF!,'LTL Rates Logic'!$B$23:$H$30,7,FALSE)</f>
        <v>#REF!</v>
      </c>
    </row>
    <row r="5" spans="1:14" x14ac:dyDescent="0.25">
      <c r="A5" s="3" t="s">
        <v>44</v>
      </c>
      <c r="B5" s="3" t="s">
        <v>48</v>
      </c>
      <c r="C5" s="3" t="e">
        <f>VLOOKUP(#REF!,'LTL Rates Logic'!$B$23:$D$30,3,FALSE)</f>
        <v>#REF!</v>
      </c>
      <c r="D5" s="3" t="s">
        <v>3</v>
      </c>
      <c r="E5" s="3" t="e">
        <f>VLOOKUP(#REF!,'LTL Rates Logic'!$B$23:$C$30,2,FALSE)</f>
        <v>#REF!</v>
      </c>
      <c r="F5" s="3" t="e">
        <f>VLOOKUP(#REF!,'LTL Rates Logic'!$B$23:$E$30,4,FALSE)</f>
        <v>#REF!</v>
      </c>
      <c r="G5" s="3" t="e">
        <f>VLOOKUP(#REF!,'LTL Rates Logic'!$B$23:$F$30,5,FALSE)</f>
        <v>#REF!</v>
      </c>
      <c r="H5" s="3"/>
      <c r="I5" s="3"/>
      <c r="J5" s="3"/>
      <c r="K5" s="3"/>
      <c r="L5" s="3"/>
      <c r="M5" s="3"/>
      <c r="N5" s="3" t="e">
        <f>VLOOKUP(#REF!,'LTL Rates Logic'!$B$23:$H$30,7,FALSE)</f>
        <v>#REF!</v>
      </c>
    </row>
    <row r="6" spans="1:14" x14ac:dyDescent="0.25">
      <c r="A6" s="3" t="s">
        <v>43</v>
      </c>
      <c r="B6" s="3" t="s">
        <v>49</v>
      </c>
      <c r="C6" s="3" t="e">
        <f>VLOOKUP(#REF!,'LTL Rates Logic'!$B$23:$D$30,3,FALSE)</f>
        <v>#REF!</v>
      </c>
      <c r="D6" s="3" t="s">
        <v>5</v>
      </c>
      <c r="E6" s="3" t="e">
        <f>VLOOKUP(#REF!,'LTL Rates Logic'!$B$23:$C$30,2,FALSE)</f>
        <v>#REF!</v>
      </c>
      <c r="F6" s="3" t="e">
        <f>VLOOKUP(#REF!,'LTL Rates Logic'!$B$23:$E$30,4,FALSE)</f>
        <v>#REF!</v>
      </c>
      <c r="G6" s="3" t="e">
        <f>VLOOKUP(#REF!,'LTL Rates Logic'!$B$23:$F$30,5,FALSE)</f>
        <v>#REF!</v>
      </c>
      <c r="H6" s="3"/>
      <c r="I6" s="3"/>
      <c r="J6" s="3"/>
      <c r="K6" s="3"/>
      <c r="L6" s="3"/>
      <c r="M6" s="3"/>
      <c r="N6" s="3" t="e">
        <f>VLOOKUP(#REF!,'LTL Rates Logic'!$B$23:$H$30,7,FALSE)</f>
        <v>#REF!</v>
      </c>
    </row>
    <row r="7" spans="1:14" x14ac:dyDescent="0.25">
      <c r="A7" s="3" t="s">
        <v>43</v>
      </c>
      <c r="B7" s="3" t="s">
        <v>50</v>
      </c>
      <c r="C7" s="3" t="e">
        <f>VLOOKUP(#REF!,'LTL Rates Logic'!$B$23:$D$30,3,FALSE)</f>
        <v>#REF!</v>
      </c>
      <c r="D7" s="3" t="s">
        <v>3</v>
      </c>
      <c r="E7" s="3" t="e">
        <f>VLOOKUP(#REF!,'LTL Rates Logic'!$B$23:$C$30,2,FALSE)</f>
        <v>#REF!</v>
      </c>
      <c r="F7" s="3" t="e">
        <f>VLOOKUP(#REF!,'LTL Rates Logic'!$B$23:$E$30,4,FALSE)</f>
        <v>#REF!</v>
      </c>
      <c r="G7" s="3" t="e">
        <f>VLOOKUP(#REF!,'LTL Rates Logic'!$B$23:$F$30,5,FALSE)</f>
        <v>#REF!</v>
      </c>
      <c r="H7" s="3"/>
      <c r="I7" s="3"/>
      <c r="J7" s="3"/>
      <c r="K7" s="3"/>
      <c r="L7" s="3"/>
      <c r="M7" s="3"/>
      <c r="N7" s="3" t="e">
        <f>VLOOKUP(#REF!,'LTL Rates Logic'!$B$23:$H$30,7,FALSE)</f>
        <v>#REF!</v>
      </c>
    </row>
    <row r="8" spans="1:14" x14ac:dyDescent="0.25">
      <c r="A8" s="3" t="s">
        <v>44</v>
      </c>
      <c r="B8" s="3" t="s">
        <v>51</v>
      </c>
      <c r="C8" s="3" t="e">
        <f>VLOOKUP(#REF!,'LTL Rates Logic'!$B$23:$D$30,3,FALSE)</f>
        <v>#REF!</v>
      </c>
      <c r="D8" s="3" t="s">
        <v>6</v>
      </c>
      <c r="E8" s="3" t="e">
        <f>VLOOKUP(#REF!,'LTL Rates Logic'!$B$23:$C$30,2,FALSE)</f>
        <v>#REF!</v>
      </c>
      <c r="F8" s="3" t="e">
        <f>VLOOKUP(#REF!,'LTL Rates Logic'!$B$23:$E$30,4,FALSE)</f>
        <v>#REF!</v>
      </c>
      <c r="G8" s="3" t="e">
        <f>VLOOKUP(#REF!,'LTL Rates Logic'!$B$23:$F$30,5,FALSE)</f>
        <v>#REF!</v>
      </c>
      <c r="H8" s="3"/>
      <c r="I8" s="3"/>
      <c r="J8" s="3"/>
      <c r="K8" s="3"/>
      <c r="L8" s="3"/>
      <c r="M8" s="3"/>
      <c r="N8" s="3" t="e">
        <f>VLOOKUP(#REF!,'LTL Rates Logic'!$B$23:$H$30,7,FALSE)</f>
        <v>#REF!</v>
      </c>
    </row>
    <row r="9" spans="1:14" x14ac:dyDescent="0.25">
      <c r="A9" s="3" t="s">
        <v>43</v>
      </c>
      <c r="B9" s="3" t="s">
        <v>52</v>
      </c>
      <c r="C9" s="3" t="e">
        <f>VLOOKUP(#REF!,'LTL Rates Logic'!$B$23:$D$30,3,FALSE)</f>
        <v>#REF!</v>
      </c>
      <c r="D9" s="3" t="s">
        <v>15</v>
      </c>
      <c r="E9" s="3" t="e">
        <f>VLOOKUP(#REF!,'LTL Rates Logic'!$B$23:$C$30,2,FALSE)</f>
        <v>#REF!</v>
      </c>
      <c r="F9" s="3" t="e">
        <f>VLOOKUP(#REF!,'LTL Rates Logic'!$B$23:$E$30,4,FALSE)</f>
        <v>#REF!</v>
      </c>
      <c r="G9" s="3" t="e">
        <f>VLOOKUP(#REF!,'LTL Rates Logic'!$B$23:$F$30,5,FALSE)</f>
        <v>#REF!</v>
      </c>
      <c r="H9" s="3"/>
      <c r="I9" s="3"/>
      <c r="J9" s="3"/>
      <c r="K9" s="3"/>
      <c r="L9" s="3"/>
      <c r="M9" s="3"/>
      <c r="N9" s="3" t="e">
        <f>VLOOKUP(#REF!,'LTL Rates Logic'!$B$23:$H$30,7,FALSE)</f>
        <v>#REF!</v>
      </c>
    </row>
    <row r="10" spans="1:14" x14ac:dyDescent="0.25">
      <c r="A10" s="3" t="s">
        <v>43</v>
      </c>
      <c r="B10" s="3" t="s">
        <v>53</v>
      </c>
      <c r="C10" s="3" t="e">
        <f>VLOOKUP(#REF!,'LTL Rates Logic'!$B$23:$D$30,3,FALSE)</f>
        <v>#REF!</v>
      </c>
      <c r="D10" s="3" t="s">
        <v>15</v>
      </c>
      <c r="E10" s="3" t="e">
        <f>VLOOKUP(#REF!,'LTL Rates Logic'!$B$23:$C$30,2,FALSE)</f>
        <v>#REF!</v>
      </c>
      <c r="F10" s="3" t="e">
        <f>VLOOKUP(#REF!,'LTL Rates Logic'!$B$23:$E$30,4,FALSE)</f>
        <v>#REF!</v>
      </c>
      <c r="G10" s="3" t="e">
        <f>VLOOKUP(#REF!,'LTL Rates Logic'!$B$23:$F$30,5,FALSE)</f>
        <v>#REF!</v>
      </c>
      <c r="H10" s="3"/>
      <c r="I10" s="3"/>
      <c r="J10" s="3"/>
      <c r="K10" s="3"/>
      <c r="L10" s="3"/>
      <c r="M10" s="3"/>
      <c r="N10" s="3" t="e">
        <f>VLOOKUP(#REF!,'LTL Rates Logic'!$B$23:$H$30,7,FALSE)</f>
        <v>#REF!</v>
      </c>
    </row>
    <row r="11" spans="1:14" x14ac:dyDescent="0.25">
      <c r="A11" s="3" t="s">
        <v>44</v>
      </c>
      <c r="B11" s="4" t="s">
        <v>54</v>
      </c>
      <c r="C11" s="3" t="e">
        <f>VLOOKUP(#REF!,'LTL Rates Logic'!$B$23:$D$30,3,FALSE)</f>
        <v>#REF!</v>
      </c>
      <c r="D11" s="3" t="s">
        <v>7</v>
      </c>
      <c r="E11" s="3" t="e">
        <f>VLOOKUP(#REF!,'LTL Rates Logic'!$B$23:$C$30,2,FALSE)</f>
        <v>#REF!</v>
      </c>
      <c r="F11" s="3" t="e">
        <f>VLOOKUP(#REF!,'LTL Rates Logic'!$B$23:$E$30,4,FALSE)</f>
        <v>#REF!</v>
      </c>
      <c r="G11" s="3" t="e">
        <f>VLOOKUP(#REF!,'LTL Rates Logic'!$B$23:$F$30,5,FALSE)</f>
        <v>#REF!</v>
      </c>
      <c r="H11" s="3"/>
      <c r="I11" s="3"/>
      <c r="J11" s="3"/>
      <c r="K11" s="3"/>
      <c r="L11" s="3"/>
      <c r="M11" s="3"/>
      <c r="N11" s="3" t="e">
        <f>VLOOKUP(#REF!,'LTL Rates Logic'!$B$23:$H$30,7,FALSE)</f>
        <v>#REF!</v>
      </c>
    </row>
    <row r="12" spans="1:14" x14ac:dyDescent="0.25">
      <c r="A12" s="3" t="s">
        <v>43</v>
      </c>
      <c r="B12" s="3" t="s">
        <v>55</v>
      </c>
      <c r="C12" s="3" t="e">
        <f>VLOOKUP(#REF!,'LTL Rates Logic'!$B$23:$D$30,3,FALSE)</f>
        <v>#REF!</v>
      </c>
      <c r="D12" s="3" t="s">
        <v>7</v>
      </c>
      <c r="E12" s="3" t="e">
        <f>VLOOKUP(#REF!,'LTL Rates Logic'!$B$23:$C$30,2,FALSE)</f>
        <v>#REF!</v>
      </c>
      <c r="F12" s="3" t="e">
        <f>VLOOKUP(#REF!,'LTL Rates Logic'!$B$23:$E$30,4,FALSE)</f>
        <v>#REF!</v>
      </c>
      <c r="G12" s="3" t="e">
        <f>VLOOKUP(#REF!,'LTL Rates Logic'!$B$23:$F$30,5,FALSE)</f>
        <v>#REF!</v>
      </c>
      <c r="H12" s="3"/>
      <c r="I12" s="3"/>
      <c r="J12" s="3"/>
      <c r="K12" s="3"/>
      <c r="L12" s="3"/>
      <c r="M12" s="3"/>
      <c r="N12" s="3" t="e">
        <f>VLOOKUP(#REF!,'LTL Rates Logic'!$B$23:$H$30,7,FALSE)</f>
        <v>#REF!</v>
      </c>
    </row>
    <row r="13" spans="1:14" x14ac:dyDescent="0.25">
      <c r="A13" s="3" t="s">
        <v>43</v>
      </c>
      <c r="B13" s="3" t="s">
        <v>56</v>
      </c>
      <c r="C13" s="3" t="e">
        <f>VLOOKUP(#REF!,'LTL Rates Logic'!$B$23:$D$30,3,FALSE)</f>
        <v>#REF!</v>
      </c>
      <c r="D13" s="3" t="s">
        <v>15</v>
      </c>
      <c r="E13" s="3" t="e">
        <f>VLOOKUP(#REF!,'LTL Rates Logic'!$B$23:$C$30,2,FALSE)</f>
        <v>#REF!</v>
      </c>
      <c r="F13" s="3" t="e">
        <f>VLOOKUP(#REF!,'LTL Rates Logic'!$B$23:$E$30,4,FALSE)</f>
        <v>#REF!</v>
      </c>
      <c r="G13" s="3" t="e">
        <f>VLOOKUP(#REF!,'LTL Rates Logic'!$B$23:$F$30,5,FALSE)</f>
        <v>#REF!</v>
      </c>
      <c r="H13" s="3"/>
      <c r="I13" s="3"/>
      <c r="J13" s="3"/>
      <c r="K13" s="3"/>
      <c r="L13" s="3"/>
      <c r="M13" s="3"/>
      <c r="N13" s="3" t="e">
        <f>VLOOKUP(#REF!,'LTL Rates Logic'!$B$23:$H$30,7,FALSE)</f>
        <v>#REF!</v>
      </c>
    </row>
    <row r="14" spans="1:14" x14ac:dyDescent="0.25">
      <c r="A14" s="3" t="s">
        <v>44</v>
      </c>
      <c r="B14" s="3" t="s">
        <v>57</v>
      </c>
      <c r="C14" s="3" t="e">
        <f>VLOOKUP(#REF!,'LTL Rates Logic'!$B$23:$D$30,3,FALSE)</f>
        <v>#REF!</v>
      </c>
      <c r="D14" s="3" t="s">
        <v>15</v>
      </c>
      <c r="E14" s="3" t="e">
        <f>VLOOKUP(#REF!,'LTL Rates Logic'!$B$23:$C$30,2,FALSE)</f>
        <v>#REF!</v>
      </c>
      <c r="F14" s="3" t="e">
        <f>VLOOKUP(#REF!,'LTL Rates Logic'!$B$23:$E$30,4,FALSE)</f>
        <v>#REF!</v>
      </c>
      <c r="G14" s="3" t="e">
        <f>VLOOKUP(#REF!,'LTL Rates Logic'!$B$23:$F$30,5,FALSE)</f>
        <v>#REF!</v>
      </c>
      <c r="H14" s="3"/>
      <c r="I14" s="3"/>
      <c r="J14" s="3"/>
      <c r="K14" s="3"/>
      <c r="L14" s="3"/>
      <c r="M14" s="3"/>
      <c r="N14" s="3" t="e">
        <f>VLOOKUP(#REF!,'LTL Rates Logic'!$B$23:$H$30,7,FALSE)</f>
        <v>#REF!</v>
      </c>
    </row>
    <row r="15" spans="1:14" x14ac:dyDescent="0.25">
      <c r="A15" s="3" t="s">
        <v>43</v>
      </c>
      <c r="B15" s="3" t="s">
        <v>58</v>
      </c>
      <c r="C15" s="3" t="e">
        <f>VLOOKUP(#REF!,'LTL Rates Logic'!$B$23:$D$30,3,FALSE)</f>
        <v>#REF!</v>
      </c>
      <c r="D15" s="3" t="s">
        <v>16</v>
      </c>
      <c r="E15" s="3" t="e">
        <f>VLOOKUP(#REF!,'LTL Rates Logic'!$B$23:$C$30,2,FALSE)</f>
        <v>#REF!</v>
      </c>
      <c r="F15" s="3" t="e">
        <f>VLOOKUP(#REF!,'LTL Rates Logic'!$B$23:$E$30,4,FALSE)</f>
        <v>#REF!</v>
      </c>
      <c r="G15" s="3" t="e">
        <f>VLOOKUP(#REF!,'LTL Rates Logic'!$B$23:$F$30,5,FALSE)</f>
        <v>#REF!</v>
      </c>
      <c r="H15" s="3"/>
      <c r="I15" s="3"/>
      <c r="J15" s="3"/>
      <c r="K15" s="3"/>
      <c r="L15" s="3"/>
      <c r="M15" s="3"/>
      <c r="N15" s="3" t="e">
        <f>VLOOKUP(#REF!,'LTL Rates Logic'!$B$23:$H$30,7,FALSE)</f>
        <v>#REF!</v>
      </c>
    </row>
    <row r="16" spans="1:14" x14ac:dyDescent="0.25">
      <c r="A16" s="3" t="s">
        <v>43</v>
      </c>
      <c r="B16" s="3" t="s">
        <v>59</v>
      </c>
      <c r="C16" s="3" t="e">
        <f>VLOOKUP(#REF!,'LTL Rates Logic'!$B$23:$D$30,3,FALSE)</f>
        <v>#REF!</v>
      </c>
      <c r="D16" s="3" t="s">
        <v>15</v>
      </c>
      <c r="E16" s="3" t="e">
        <f>VLOOKUP(#REF!,'LTL Rates Logic'!$B$23:$C$30,2,FALSE)</f>
        <v>#REF!</v>
      </c>
      <c r="F16" s="3" t="e">
        <f>VLOOKUP(#REF!,'LTL Rates Logic'!$B$23:$E$30,4,FALSE)</f>
        <v>#REF!</v>
      </c>
      <c r="G16" s="3" t="e">
        <f>VLOOKUP(#REF!,'LTL Rates Logic'!$B$23:$F$30,5,FALSE)</f>
        <v>#REF!</v>
      </c>
      <c r="H16" s="3"/>
      <c r="I16" s="3"/>
      <c r="J16" s="3"/>
      <c r="K16" s="3"/>
      <c r="L16" s="3"/>
      <c r="M16" s="3"/>
      <c r="N16" s="3" t="e">
        <f>VLOOKUP(#REF!,'LTL Rates Logic'!$B$23:$H$30,7,FALSE)</f>
        <v>#REF!</v>
      </c>
    </row>
    <row r="17" spans="1:14" x14ac:dyDescent="0.25">
      <c r="A17" s="3" t="s">
        <v>44</v>
      </c>
      <c r="B17" s="3" t="s">
        <v>60</v>
      </c>
      <c r="C17" s="3" t="e">
        <f>VLOOKUP(#REF!,'LTL Rates Logic'!$B$23:$D$30,3,FALSE)</f>
        <v>#REF!</v>
      </c>
      <c r="D17" s="3" t="s">
        <v>4</v>
      </c>
      <c r="E17" s="3" t="e">
        <f>VLOOKUP(#REF!,'LTL Rates Logic'!$B$23:$C$30,2,FALSE)</f>
        <v>#REF!</v>
      </c>
      <c r="F17" s="3" t="e">
        <f>VLOOKUP(#REF!,'LTL Rates Logic'!$B$23:$E$30,4,FALSE)</f>
        <v>#REF!</v>
      </c>
      <c r="G17" s="3" t="e">
        <f>VLOOKUP(#REF!,'LTL Rates Logic'!$B$23:$F$30,5,FALSE)</f>
        <v>#REF!</v>
      </c>
      <c r="H17" s="3"/>
      <c r="I17" s="3"/>
      <c r="J17" s="3"/>
      <c r="K17" s="3"/>
      <c r="L17" s="3"/>
      <c r="M17" s="3"/>
      <c r="N17" s="3" t="e">
        <f>VLOOKUP(#REF!,'LTL Rates Logic'!$B$23:$H$30,7,FALSE)</f>
        <v>#REF!</v>
      </c>
    </row>
    <row r="18" spans="1:14" x14ac:dyDescent="0.25">
      <c r="A18" s="3" t="s">
        <v>44</v>
      </c>
      <c r="B18" s="3" t="s">
        <v>61</v>
      </c>
      <c r="C18" s="3" t="e">
        <f>VLOOKUP(#REF!,'LTL Rates Logic'!$B$23:$D$30,3,FALSE)</f>
        <v>#REF!</v>
      </c>
      <c r="D18" s="3" t="s">
        <v>6</v>
      </c>
      <c r="E18" s="3" t="e">
        <f>VLOOKUP(#REF!,'LTL Rates Logic'!$B$23:$C$30,2,FALSE)</f>
        <v>#REF!</v>
      </c>
      <c r="F18" s="3" t="e">
        <f>VLOOKUP(#REF!,'LTL Rates Logic'!$B$23:$E$30,4,FALSE)</f>
        <v>#REF!</v>
      </c>
      <c r="G18" s="3" t="e">
        <f>VLOOKUP(#REF!,'LTL Rates Logic'!$B$23:$F$30,5,FALSE)</f>
        <v>#REF!</v>
      </c>
      <c r="H18" s="3"/>
      <c r="I18" s="3"/>
      <c r="J18" s="3"/>
      <c r="K18" s="3"/>
      <c r="L18" s="3"/>
      <c r="M18" s="3"/>
      <c r="N18" s="3" t="e">
        <f>VLOOKUP(#REF!,'LTL Rates Logic'!$B$23:$H$30,7,FALSE)</f>
        <v>#REF!</v>
      </c>
    </row>
    <row r="19" spans="1:14" x14ac:dyDescent="0.25">
      <c r="A19" s="3" t="s">
        <v>44</v>
      </c>
      <c r="B19" s="4" t="s">
        <v>62</v>
      </c>
      <c r="C19" s="3" t="e">
        <f>VLOOKUP(#REF!,'LTL Rates Logic'!$B$23:$D$30,3,FALSE)</f>
        <v>#REF!</v>
      </c>
      <c r="D19" s="3" t="s">
        <v>16</v>
      </c>
      <c r="E19" s="3" t="e">
        <f>VLOOKUP(#REF!,'LTL Rates Logic'!$B$23:$C$30,2,FALSE)</f>
        <v>#REF!</v>
      </c>
      <c r="F19" s="3" t="e">
        <f>VLOOKUP(#REF!,'LTL Rates Logic'!$B$23:$E$30,4,FALSE)</f>
        <v>#REF!</v>
      </c>
      <c r="G19" s="3" t="e">
        <f>VLOOKUP(#REF!,'LTL Rates Logic'!$B$23:$F$30,5,FALSE)</f>
        <v>#REF!</v>
      </c>
      <c r="H19" s="3"/>
      <c r="I19" s="3"/>
      <c r="J19" s="3"/>
      <c r="K19" s="3"/>
      <c r="L19" s="3"/>
      <c r="M19" s="3"/>
      <c r="N19" s="3" t="e">
        <f>VLOOKUP(#REF!,'LTL Rates Logic'!$B$23:$H$30,7,FALSE)</f>
        <v>#REF!</v>
      </c>
    </row>
    <row r="20" spans="1:14" x14ac:dyDescent="0.25">
      <c r="A20" s="3" t="s">
        <v>43</v>
      </c>
      <c r="B20" s="3" t="s">
        <v>63</v>
      </c>
      <c r="C20" s="3" t="e">
        <f>VLOOKUP(#REF!,'LTL Rates Logic'!$B$23:$D$30,3,FALSE)</f>
        <v>#REF!</v>
      </c>
      <c r="D20" s="3" t="s">
        <v>15</v>
      </c>
      <c r="E20" s="3" t="e">
        <f>VLOOKUP(#REF!,'LTL Rates Logic'!$B$23:$C$30,2,FALSE)</f>
        <v>#REF!</v>
      </c>
      <c r="F20" s="3" t="e">
        <f>VLOOKUP(#REF!,'LTL Rates Logic'!$B$23:$E$30,4,FALSE)</f>
        <v>#REF!</v>
      </c>
      <c r="G20" s="3" t="e">
        <f>VLOOKUP(#REF!,'LTL Rates Logic'!$B$23:$F$30,5,FALSE)</f>
        <v>#REF!</v>
      </c>
      <c r="H20" s="3"/>
      <c r="I20" s="3"/>
      <c r="J20" s="3"/>
      <c r="K20" s="3"/>
      <c r="L20" s="3"/>
      <c r="M20" s="3"/>
      <c r="N20" s="3" t="e">
        <f>VLOOKUP(#REF!,'LTL Rates Logic'!$B$23:$H$30,7,FALSE)</f>
        <v>#REF!</v>
      </c>
    </row>
    <row r="21" spans="1:14" x14ac:dyDescent="0.25">
      <c r="A21" s="3" t="s">
        <v>43</v>
      </c>
      <c r="B21" s="3" t="s">
        <v>323</v>
      </c>
      <c r="C21" s="3" t="e">
        <f>VLOOKUP(#REF!,'LTL Rates Logic'!$B$23:$D$30,3,FALSE)</f>
        <v>#REF!</v>
      </c>
      <c r="D21" s="3" t="s">
        <v>4</v>
      </c>
      <c r="E21" s="3" t="e">
        <f>VLOOKUP(#REF!,'LTL Rates Logic'!$B$23:$C$30,2,FALSE)</f>
        <v>#REF!</v>
      </c>
      <c r="F21" s="3" t="e">
        <f>VLOOKUP(#REF!,'LTL Rates Logic'!$B$23:$E$30,4,FALSE)</f>
        <v>#REF!</v>
      </c>
      <c r="G21" s="3" t="e">
        <f>VLOOKUP(#REF!,'LTL Rates Logic'!$B$23:$F$30,5,FALSE)</f>
        <v>#REF!</v>
      </c>
      <c r="H21" s="3"/>
      <c r="I21" s="3"/>
      <c r="J21" s="3"/>
      <c r="K21" s="3"/>
      <c r="L21" s="3"/>
      <c r="M21" s="3"/>
      <c r="N21" s="3" t="e">
        <f>VLOOKUP(#REF!,'LTL Rates Logic'!$B$23:$H$30,7,FALSE)</f>
        <v>#REF!</v>
      </c>
    </row>
    <row r="22" spans="1:14" x14ac:dyDescent="0.25">
      <c r="A22" s="3" t="s">
        <v>44</v>
      </c>
      <c r="B22" s="3" t="s">
        <v>44</v>
      </c>
      <c r="C22" s="3" t="e">
        <f>VLOOKUP(#REF!,'LTL Rates Logic'!$B$23:$D$30,3,FALSE)</f>
        <v>#REF!</v>
      </c>
      <c r="D22" s="3" t="s">
        <v>2</v>
      </c>
      <c r="E22" s="3" t="e">
        <f>VLOOKUP(#REF!,'LTL Rates Logic'!$B$23:$C$30,2,FALSE)</f>
        <v>#REF!</v>
      </c>
      <c r="F22" s="3" t="e">
        <f>VLOOKUP(#REF!,'LTL Rates Logic'!$B$23:$E$30,4,FALSE)</f>
        <v>#REF!</v>
      </c>
      <c r="G22" s="3" t="e">
        <f>VLOOKUP(#REF!,'LTL Rates Logic'!$B$23:$F$30,5,FALSE)</f>
        <v>#REF!</v>
      </c>
      <c r="H22" s="3"/>
      <c r="I22" s="3"/>
      <c r="J22" s="3"/>
      <c r="K22" s="3"/>
      <c r="L22" s="3"/>
      <c r="M22" s="3"/>
      <c r="N22" s="3" t="e">
        <f>VLOOKUP(#REF!,'LTL Rates Logic'!$B$23:$H$30,7,FALSE)</f>
        <v>#REF!</v>
      </c>
    </row>
    <row r="23" spans="1:14" x14ac:dyDescent="0.25">
      <c r="A23" s="3" t="s">
        <v>50</v>
      </c>
      <c r="B23" s="3" t="s">
        <v>45</v>
      </c>
      <c r="C23" s="3" t="e">
        <f>VLOOKUP(#REF!,'LTL Rates Logic'!$B$23:$D$30,3,FALSE)</f>
        <v>#REF!</v>
      </c>
      <c r="D23" s="3" t="s">
        <v>6</v>
      </c>
      <c r="E23" s="3" t="e">
        <f>VLOOKUP(#REF!,'LTL Rates Logic'!$B$23:$C$30,2,FALSE)</f>
        <v>#REF!</v>
      </c>
      <c r="F23" s="3" t="e">
        <f>VLOOKUP(#REF!,'LTL Rates Logic'!$B$23:$E$30,4,FALSE)</f>
        <v>#REF!</v>
      </c>
      <c r="G23" s="3" t="e">
        <f>VLOOKUP(#REF!,'LTL Rates Logic'!$B$23:$F$30,5,FALSE)</f>
        <v>#REF!</v>
      </c>
      <c r="H23" s="3"/>
      <c r="I23" s="3"/>
      <c r="J23" s="3"/>
      <c r="K23" s="3"/>
      <c r="L23" s="3"/>
      <c r="M23" s="3"/>
      <c r="N23" s="3" t="e">
        <f>VLOOKUP(#REF!,'LTL Rates Logic'!$B$23:$H$30,7,FALSE)</f>
        <v>#REF!</v>
      </c>
    </row>
    <row r="24" spans="1:14" x14ac:dyDescent="0.25">
      <c r="A24" s="3" t="s">
        <v>50</v>
      </c>
      <c r="B24" s="3" t="s">
        <v>46</v>
      </c>
      <c r="C24" s="3" t="e">
        <f>VLOOKUP(#REF!,'LTL Rates Logic'!$B$23:$D$30,3,FALSE)</f>
        <v>#REF!</v>
      </c>
      <c r="D24" s="3" t="s">
        <v>15</v>
      </c>
      <c r="E24" s="3" t="e">
        <f>VLOOKUP(#REF!,'LTL Rates Logic'!$B$23:$C$30,2,FALSE)</f>
        <v>#REF!</v>
      </c>
      <c r="F24" s="3" t="e">
        <f>VLOOKUP(#REF!,'LTL Rates Logic'!$B$23:$E$30,4,FALSE)</f>
        <v>#REF!</v>
      </c>
      <c r="G24" s="3" t="e">
        <f>VLOOKUP(#REF!,'LTL Rates Logic'!$B$23:$F$30,5,FALSE)</f>
        <v>#REF!</v>
      </c>
      <c r="H24" s="3"/>
      <c r="I24" s="3"/>
      <c r="J24" s="3"/>
      <c r="K24" s="3"/>
      <c r="L24" s="3"/>
      <c r="M24" s="3"/>
      <c r="N24" s="3" t="e">
        <f>VLOOKUP(#REF!,'LTL Rates Logic'!$B$23:$H$30,7,FALSE)</f>
        <v>#REF!</v>
      </c>
    </row>
    <row r="25" spans="1:14" x14ac:dyDescent="0.25">
      <c r="A25" s="3" t="s">
        <v>50</v>
      </c>
      <c r="B25" s="3" t="s">
        <v>47</v>
      </c>
      <c r="C25" s="3" t="e">
        <f>VLOOKUP(#REF!,'LTL Rates Logic'!$B$23:$D$30,3,FALSE)</f>
        <v>#REF!</v>
      </c>
      <c r="D25" s="3" t="s">
        <v>16</v>
      </c>
      <c r="E25" s="3" t="e">
        <f>VLOOKUP(#REF!,'LTL Rates Logic'!$B$23:$C$30,2,FALSE)</f>
        <v>#REF!</v>
      </c>
      <c r="F25" s="3" t="e">
        <f>VLOOKUP(#REF!,'LTL Rates Logic'!$B$23:$E$30,4,FALSE)</f>
        <v>#REF!</v>
      </c>
      <c r="G25" s="3" t="e">
        <f>VLOOKUP(#REF!,'LTL Rates Logic'!$B$23:$F$30,5,FALSE)</f>
        <v>#REF!</v>
      </c>
      <c r="H25" s="3"/>
      <c r="I25" s="3"/>
      <c r="J25" s="3"/>
      <c r="K25" s="3"/>
      <c r="L25" s="3"/>
      <c r="M25" s="3"/>
      <c r="N25" s="3" t="e">
        <f>VLOOKUP(#REF!,'LTL Rates Logic'!$B$23:$H$30,7,FALSE)</f>
        <v>#REF!</v>
      </c>
    </row>
    <row r="26" spans="1:14" x14ac:dyDescent="0.25">
      <c r="A26" s="3" t="s">
        <v>50</v>
      </c>
      <c r="B26" s="3" t="s">
        <v>48</v>
      </c>
      <c r="C26" s="3" t="e">
        <f>VLOOKUP(#REF!,'LTL Rates Logic'!$B$23:$D$30,3,FALSE)</f>
        <v>#REF!</v>
      </c>
      <c r="D26" s="3" t="s">
        <v>15</v>
      </c>
      <c r="E26" s="3" t="e">
        <f>VLOOKUP(#REF!,'LTL Rates Logic'!$B$23:$C$30,2,FALSE)</f>
        <v>#REF!</v>
      </c>
      <c r="F26" s="3" t="e">
        <f>VLOOKUP(#REF!,'LTL Rates Logic'!$B$23:$E$30,4,FALSE)</f>
        <v>#REF!</v>
      </c>
      <c r="G26" s="3" t="e">
        <f>VLOOKUP(#REF!,'LTL Rates Logic'!$B$23:$F$30,5,FALSE)</f>
        <v>#REF!</v>
      </c>
      <c r="H26" s="3"/>
      <c r="I26" s="3"/>
      <c r="J26" s="3"/>
      <c r="K26" s="3"/>
      <c r="L26" s="3"/>
      <c r="M26" s="3"/>
      <c r="N26" s="3" t="e">
        <f>VLOOKUP(#REF!,'LTL Rates Logic'!$B$23:$H$30,7,FALSE)</f>
        <v>#REF!</v>
      </c>
    </row>
    <row r="27" spans="1:14" x14ac:dyDescent="0.25">
      <c r="A27" s="3" t="s">
        <v>50</v>
      </c>
      <c r="B27" s="3" t="s">
        <v>49</v>
      </c>
      <c r="C27" s="3" t="e">
        <f>VLOOKUP(#REF!,'LTL Rates Logic'!$B$23:$D$30,3,FALSE)</f>
        <v>#REF!</v>
      </c>
      <c r="D27" s="3" t="s">
        <v>15</v>
      </c>
      <c r="E27" s="3" t="e">
        <f>VLOOKUP(#REF!,'LTL Rates Logic'!$B$23:$C$30,2,FALSE)</f>
        <v>#REF!</v>
      </c>
      <c r="F27" s="3" t="e">
        <f>VLOOKUP(#REF!,'LTL Rates Logic'!$B$23:$E$30,4,FALSE)</f>
        <v>#REF!</v>
      </c>
      <c r="G27" s="3" t="e">
        <f>VLOOKUP(#REF!,'LTL Rates Logic'!$B$23:$F$30,5,FALSE)</f>
        <v>#REF!</v>
      </c>
      <c r="H27" s="3"/>
      <c r="I27" s="3"/>
      <c r="J27" s="3"/>
      <c r="K27" s="3"/>
      <c r="L27" s="3"/>
      <c r="M27" s="3"/>
      <c r="N27" s="3" t="e">
        <f>VLOOKUP(#REF!,'LTL Rates Logic'!$B$23:$H$30,7,FALSE)</f>
        <v>#REF!</v>
      </c>
    </row>
    <row r="28" spans="1:14" x14ac:dyDescent="0.25">
      <c r="A28" s="3" t="s">
        <v>50</v>
      </c>
      <c r="B28" s="3" t="s">
        <v>44</v>
      </c>
      <c r="C28" s="3" t="e">
        <f>VLOOKUP(#REF!,'LTL Rates Logic'!$B$23:$D$30,3,FALSE)</f>
        <v>#REF!</v>
      </c>
      <c r="D28" s="3" t="s">
        <v>3</v>
      </c>
      <c r="E28" s="3" t="e">
        <f>VLOOKUP(#REF!,'LTL Rates Logic'!$B$23:$C$30,2,FALSE)</f>
        <v>#REF!</v>
      </c>
      <c r="F28" s="3" t="e">
        <f>VLOOKUP(#REF!,'LTL Rates Logic'!$B$23:$E$30,4,FALSE)</f>
        <v>#REF!</v>
      </c>
      <c r="G28" s="3" t="e">
        <f>VLOOKUP(#REF!,'LTL Rates Logic'!$B$23:$F$30,5,FALSE)</f>
        <v>#REF!</v>
      </c>
      <c r="H28" s="3"/>
      <c r="I28" s="3"/>
      <c r="J28" s="3"/>
      <c r="K28" s="3"/>
      <c r="L28" s="3"/>
      <c r="M28" s="3"/>
      <c r="N28" s="3" t="e">
        <f>VLOOKUP(#REF!,'LTL Rates Logic'!$B$23:$H$30,7,FALSE)</f>
        <v>#REF!</v>
      </c>
    </row>
    <row r="29" spans="1:14" x14ac:dyDescent="0.25">
      <c r="A29" s="3" t="s">
        <v>50</v>
      </c>
      <c r="B29" s="4" t="s">
        <v>51</v>
      </c>
      <c r="C29" s="3" t="e">
        <f>VLOOKUP(#REF!,'LTL Rates Logic'!$B$23:$D$30,3,FALSE)</f>
        <v>#REF!</v>
      </c>
      <c r="D29" s="3" t="s">
        <v>3</v>
      </c>
      <c r="E29" s="3" t="e">
        <f>VLOOKUP(#REF!,'LTL Rates Logic'!$B$23:$C$30,2,FALSE)</f>
        <v>#REF!</v>
      </c>
      <c r="F29" s="3" t="e">
        <f>VLOOKUP(#REF!,'LTL Rates Logic'!$B$23:$E$30,4,FALSE)</f>
        <v>#REF!</v>
      </c>
      <c r="G29" s="3" t="e">
        <f>VLOOKUP(#REF!,'LTL Rates Logic'!$B$23:$F$30,5,FALSE)</f>
        <v>#REF!</v>
      </c>
      <c r="H29" s="3"/>
      <c r="I29" s="3"/>
      <c r="J29" s="3"/>
      <c r="K29" s="3"/>
      <c r="L29" s="3"/>
      <c r="M29" s="3"/>
      <c r="N29" s="3" t="e">
        <f>VLOOKUP(#REF!,'LTL Rates Logic'!$B$23:$H$30,7,FALSE)</f>
        <v>#REF!</v>
      </c>
    </row>
    <row r="30" spans="1:14" x14ac:dyDescent="0.25">
      <c r="A30" s="3" t="s">
        <v>50</v>
      </c>
      <c r="B30" s="3" t="s">
        <v>52</v>
      </c>
      <c r="C30" s="3" t="e">
        <f>VLOOKUP(#REF!,'LTL Rates Logic'!$B$23:$D$30,3,FALSE)</f>
        <v>#REF!</v>
      </c>
      <c r="D30" s="3" t="s">
        <v>5</v>
      </c>
      <c r="E30" s="3" t="e">
        <f>VLOOKUP(#REF!,'LTL Rates Logic'!$B$23:$C$30,2,FALSE)</f>
        <v>#REF!</v>
      </c>
      <c r="F30" s="3" t="e">
        <f>VLOOKUP(#REF!,'LTL Rates Logic'!$B$23:$E$30,4,FALSE)</f>
        <v>#REF!</v>
      </c>
      <c r="G30" s="3" t="e">
        <f>VLOOKUP(#REF!,'LTL Rates Logic'!$B$23:$F$30,5,FALSE)</f>
        <v>#REF!</v>
      </c>
      <c r="H30" s="3"/>
      <c r="I30" s="3"/>
      <c r="J30" s="3"/>
      <c r="K30" s="3"/>
      <c r="L30" s="3"/>
      <c r="M30" s="3"/>
      <c r="N30" s="3" t="e">
        <f>VLOOKUP(#REF!,'LTL Rates Logic'!$B$23:$H$30,7,FALSE)</f>
        <v>#REF!</v>
      </c>
    </row>
    <row r="31" spans="1:14" x14ac:dyDescent="0.25">
      <c r="A31" s="3" t="s">
        <v>50</v>
      </c>
      <c r="B31" s="3" t="s">
        <v>53</v>
      </c>
      <c r="C31" s="3" t="e">
        <f>VLOOKUP(#REF!,'LTL Rates Logic'!$B$23:$D$30,3,FALSE)</f>
        <v>#REF!</v>
      </c>
      <c r="D31" s="3" t="s">
        <v>4</v>
      </c>
      <c r="E31" s="3" t="e">
        <f>VLOOKUP(#REF!,'LTL Rates Logic'!$B$23:$C$30,2,FALSE)</f>
        <v>#REF!</v>
      </c>
      <c r="F31" s="3" t="e">
        <f>VLOOKUP(#REF!,'LTL Rates Logic'!$B$23:$E$30,4,FALSE)</f>
        <v>#REF!</v>
      </c>
      <c r="G31" s="3" t="e">
        <f>VLOOKUP(#REF!,'LTL Rates Logic'!$B$23:$F$30,5,FALSE)</f>
        <v>#REF!</v>
      </c>
      <c r="H31" s="3"/>
      <c r="I31" s="3"/>
      <c r="J31" s="3"/>
      <c r="K31" s="3"/>
      <c r="L31" s="3"/>
      <c r="M31" s="3"/>
      <c r="N31" s="3" t="e">
        <f>VLOOKUP(#REF!,'LTL Rates Logic'!$B$23:$H$30,7,FALSE)</f>
        <v>#REF!</v>
      </c>
    </row>
    <row r="32" spans="1:14" x14ac:dyDescent="0.25">
      <c r="A32" s="3" t="s">
        <v>50</v>
      </c>
      <c r="B32" s="3" t="s">
        <v>54</v>
      </c>
      <c r="C32" s="3" t="e">
        <f>VLOOKUP(#REF!,'LTL Rates Logic'!$B$23:$D$30,3,FALSE)</f>
        <v>#REF!</v>
      </c>
      <c r="D32" s="3" t="s">
        <v>4</v>
      </c>
      <c r="E32" s="3" t="e">
        <f>VLOOKUP(#REF!,'LTL Rates Logic'!$B$23:$C$30,2,FALSE)</f>
        <v>#REF!</v>
      </c>
      <c r="F32" s="3" t="e">
        <f>VLOOKUP(#REF!,'LTL Rates Logic'!$B$23:$E$30,4,FALSE)</f>
        <v>#REF!</v>
      </c>
      <c r="G32" s="3" t="e">
        <f>VLOOKUP(#REF!,'LTL Rates Logic'!$B$23:$F$30,5,FALSE)</f>
        <v>#REF!</v>
      </c>
      <c r="H32" s="3"/>
      <c r="I32" s="3"/>
      <c r="J32" s="3"/>
      <c r="K32" s="3"/>
      <c r="L32" s="3"/>
      <c r="M32" s="3"/>
      <c r="N32" s="3" t="e">
        <f>VLOOKUP(#REF!,'LTL Rates Logic'!$B$23:$H$30,7,FALSE)</f>
        <v>#REF!</v>
      </c>
    </row>
    <row r="33" spans="1:14" x14ac:dyDescent="0.25">
      <c r="A33" s="3" t="s">
        <v>50</v>
      </c>
      <c r="B33" s="3" t="s">
        <v>55</v>
      </c>
      <c r="C33" s="3" t="e">
        <f>VLOOKUP(#REF!,'LTL Rates Logic'!$B$23:$D$30,3,FALSE)</f>
        <v>#REF!</v>
      </c>
      <c r="D33" s="3" t="s">
        <v>6</v>
      </c>
      <c r="E33" s="3" t="e">
        <f>VLOOKUP(#REF!,'LTL Rates Logic'!$B$23:$C$30,2,FALSE)</f>
        <v>#REF!</v>
      </c>
      <c r="F33" s="3" t="e">
        <f>VLOOKUP(#REF!,'LTL Rates Logic'!$B$23:$E$30,4,FALSE)</f>
        <v>#REF!</v>
      </c>
      <c r="G33" s="3" t="e">
        <f>VLOOKUP(#REF!,'LTL Rates Logic'!$B$23:$F$30,5,FALSE)</f>
        <v>#REF!</v>
      </c>
      <c r="H33" s="3"/>
      <c r="I33" s="3"/>
      <c r="J33" s="3"/>
      <c r="K33" s="3"/>
      <c r="L33" s="3"/>
      <c r="M33" s="3"/>
      <c r="N33" s="3" t="e">
        <f>VLOOKUP(#REF!,'LTL Rates Logic'!$B$23:$H$30,7,FALSE)</f>
        <v>#REF!</v>
      </c>
    </row>
    <row r="34" spans="1:14" x14ac:dyDescent="0.25">
      <c r="A34" s="3" t="s">
        <v>50</v>
      </c>
      <c r="B34" s="3" t="s">
        <v>56</v>
      </c>
      <c r="C34" s="3" t="e">
        <f>VLOOKUP(#REF!,'LTL Rates Logic'!$B$23:$D$30,3,FALSE)</f>
        <v>#REF!</v>
      </c>
      <c r="D34" s="3" t="s">
        <v>4</v>
      </c>
      <c r="E34" s="3" t="e">
        <f>VLOOKUP(#REF!,'LTL Rates Logic'!$B$23:$C$30,2,FALSE)</f>
        <v>#REF!</v>
      </c>
      <c r="F34" s="3" t="e">
        <f>VLOOKUP(#REF!,'LTL Rates Logic'!$B$23:$E$30,4,FALSE)</f>
        <v>#REF!</v>
      </c>
      <c r="G34" s="3" t="e">
        <f>VLOOKUP(#REF!,'LTL Rates Logic'!$B$23:$F$30,5,FALSE)</f>
        <v>#REF!</v>
      </c>
      <c r="H34" s="3"/>
      <c r="I34" s="3"/>
      <c r="J34" s="3"/>
      <c r="K34" s="3"/>
      <c r="L34" s="3"/>
      <c r="M34" s="3"/>
      <c r="N34" s="3" t="e">
        <f>VLOOKUP(#REF!,'LTL Rates Logic'!$B$23:$H$30,7,FALSE)</f>
        <v>#REF!</v>
      </c>
    </row>
    <row r="35" spans="1:14" x14ac:dyDescent="0.25">
      <c r="A35" s="3" t="s">
        <v>50</v>
      </c>
      <c r="B35" s="3" t="s">
        <v>57</v>
      </c>
      <c r="C35" s="3" t="e">
        <f>VLOOKUP(#REF!,'LTL Rates Logic'!$B$23:$D$30,3,FALSE)</f>
        <v>#REF!</v>
      </c>
      <c r="D35" s="3" t="s">
        <v>6</v>
      </c>
      <c r="E35" s="3" t="e">
        <f>VLOOKUP(#REF!,'LTL Rates Logic'!$B$23:$C$30,2,FALSE)</f>
        <v>#REF!</v>
      </c>
      <c r="F35" s="3" t="e">
        <f>VLOOKUP(#REF!,'LTL Rates Logic'!$B$23:$E$30,4,FALSE)</f>
        <v>#REF!</v>
      </c>
      <c r="G35" s="3" t="e">
        <f>VLOOKUP(#REF!,'LTL Rates Logic'!$B$23:$F$30,5,FALSE)</f>
        <v>#REF!</v>
      </c>
      <c r="H35" s="3"/>
      <c r="I35" s="3"/>
      <c r="J35" s="3"/>
      <c r="K35" s="3"/>
      <c r="L35" s="3"/>
      <c r="M35" s="3"/>
      <c r="N35" s="3" t="e">
        <f>VLOOKUP(#REF!,'LTL Rates Logic'!$B$23:$H$30,7,FALSE)</f>
        <v>#REF!</v>
      </c>
    </row>
    <row r="36" spans="1:14" x14ac:dyDescent="0.25">
      <c r="A36" s="3" t="s">
        <v>50</v>
      </c>
      <c r="B36" s="3" t="s">
        <v>58</v>
      </c>
      <c r="C36" s="3" t="e">
        <f>VLOOKUP(#REF!,'LTL Rates Logic'!$B$23:$D$30,3,FALSE)</f>
        <v>#REF!</v>
      </c>
      <c r="D36" s="3" t="s">
        <v>6</v>
      </c>
      <c r="E36" s="3" t="e">
        <f>VLOOKUP(#REF!,'LTL Rates Logic'!$B$23:$C$30,2,FALSE)</f>
        <v>#REF!</v>
      </c>
      <c r="F36" s="3" t="e">
        <f>VLOOKUP(#REF!,'LTL Rates Logic'!$B$23:$E$30,4,FALSE)</f>
        <v>#REF!</v>
      </c>
      <c r="G36" s="3" t="e">
        <f>VLOOKUP(#REF!,'LTL Rates Logic'!$B$23:$F$30,5,FALSE)</f>
        <v>#REF!</v>
      </c>
      <c r="H36" s="3"/>
      <c r="I36" s="3"/>
      <c r="J36" s="3"/>
      <c r="K36" s="3"/>
      <c r="L36" s="3"/>
      <c r="M36" s="3"/>
      <c r="N36" s="3" t="e">
        <f>VLOOKUP(#REF!,'LTL Rates Logic'!$B$23:$H$30,7,FALSE)</f>
        <v>#REF!</v>
      </c>
    </row>
    <row r="37" spans="1:14" x14ac:dyDescent="0.25">
      <c r="A37" s="3" t="s">
        <v>50</v>
      </c>
      <c r="B37" s="4" t="s">
        <v>59</v>
      </c>
      <c r="C37" s="3" t="e">
        <f>VLOOKUP(#REF!,'LTL Rates Logic'!$B$23:$D$30,3,FALSE)</f>
        <v>#REF!</v>
      </c>
      <c r="D37" s="3" t="s">
        <v>15</v>
      </c>
      <c r="E37" s="3" t="e">
        <f>VLOOKUP(#REF!,'LTL Rates Logic'!$B$23:$C$30,2,FALSE)</f>
        <v>#REF!</v>
      </c>
      <c r="F37" s="3" t="e">
        <f>VLOOKUP(#REF!,'LTL Rates Logic'!$B$23:$E$30,4,FALSE)</f>
        <v>#REF!</v>
      </c>
      <c r="G37" s="3" t="e">
        <f>VLOOKUP(#REF!,'LTL Rates Logic'!$B$23:$F$30,5,FALSE)</f>
        <v>#REF!</v>
      </c>
      <c r="H37" s="3"/>
      <c r="I37" s="3"/>
      <c r="J37" s="3"/>
      <c r="K37" s="3"/>
      <c r="L37" s="3"/>
      <c r="M37" s="3"/>
      <c r="N37" s="3" t="e">
        <f>VLOOKUP(#REF!,'LTL Rates Logic'!$B$23:$H$30,7,FALSE)</f>
        <v>#REF!</v>
      </c>
    </row>
    <row r="38" spans="1:14" x14ac:dyDescent="0.25">
      <c r="A38" s="3" t="s">
        <v>50</v>
      </c>
      <c r="B38" s="3" t="s">
        <v>60</v>
      </c>
      <c r="C38" s="3" t="e">
        <f>VLOOKUP(#REF!,'LTL Rates Logic'!$B$23:$D$30,3,FALSE)</f>
        <v>#REF!</v>
      </c>
      <c r="D38" s="3" t="s">
        <v>15</v>
      </c>
      <c r="E38" s="3" t="e">
        <f>VLOOKUP(#REF!,'LTL Rates Logic'!$B$23:$C$30,2,FALSE)</f>
        <v>#REF!</v>
      </c>
      <c r="F38" s="3" t="e">
        <f>VLOOKUP(#REF!,'LTL Rates Logic'!$B$23:$E$30,4,FALSE)</f>
        <v>#REF!</v>
      </c>
      <c r="G38" s="3" t="e">
        <f>VLOOKUP(#REF!,'LTL Rates Logic'!$B$23:$F$30,5,FALSE)</f>
        <v>#REF!</v>
      </c>
      <c r="H38" s="3"/>
      <c r="I38" s="3"/>
      <c r="J38" s="3"/>
      <c r="K38" s="3"/>
      <c r="L38" s="3"/>
      <c r="M38" s="3"/>
      <c r="N38" s="3" t="e">
        <f>VLOOKUP(#REF!,'LTL Rates Logic'!$B$23:$H$30,7,FALSE)</f>
        <v>#REF!</v>
      </c>
    </row>
    <row r="39" spans="1:14" x14ac:dyDescent="0.25">
      <c r="A39" s="3" t="s">
        <v>50</v>
      </c>
      <c r="B39" s="3" t="s">
        <v>61</v>
      </c>
      <c r="C39" s="3" t="e">
        <f>VLOOKUP(#REF!,'LTL Rates Logic'!$B$23:$D$30,3,FALSE)</f>
        <v>#REF!</v>
      </c>
      <c r="D39" s="3" t="s">
        <v>16</v>
      </c>
      <c r="E39" s="3" t="e">
        <f>VLOOKUP(#REF!,'LTL Rates Logic'!$B$23:$C$30,2,FALSE)</f>
        <v>#REF!</v>
      </c>
      <c r="F39" s="3" t="e">
        <f>VLOOKUP(#REF!,'LTL Rates Logic'!$B$23:$E$30,4,FALSE)</f>
        <v>#REF!</v>
      </c>
      <c r="G39" s="3" t="e">
        <f>VLOOKUP(#REF!,'LTL Rates Logic'!$B$23:$F$30,5,FALSE)</f>
        <v>#REF!</v>
      </c>
      <c r="H39" s="3"/>
      <c r="I39" s="3"/>
      <c r="J39" s="3"/>
      <c r="K39" s="3"/>
      <c r="L39" s="3"/>
      <c r="M39" s="3"/>
      <c r="N39" s="3" t="e">
        <f>VLOOKUP(#REF!,'LTL Rates Logic'!$B$23:$H$30,7,FALSE)</f>
        <v>#REF!</v>
      </c>
    </row>
    <row r="40" spans="1:14" x14ac:dyDescent="0.25">
      <c r="A40" s="3" t="s">
        <v>50</v>
      </c>
      <c r="B40" s="3" t="s">
        <v>62</v>
      </c>
      <c r="C40" s="3" t="e">
        <f>VLOOKUP(#REF!,'LTL Rates Logic'!$B$23:$D$30,3,FALSE)</f>
        <v>#REF!</v>
      </c>
      <c r="D40" s="3" t="s">
        <v>7</v>
      </c>
      <c r="E40" s="3" t="e">
        <f>VLOOKUP(#REF!,'LTL Rates Logic'!$B$23:$C$30,2,FALSE)</f>
        <v>#REF!</v>
      </c>
      <c r="F40" s="3" t="e">
        <f>VLOOKUP(#REF!,'LTL Rates Logic'!$B$23:$E$30,4,FALSE)</f>
        <v>#REF!</v>
      </c>
      <c r="G40" s="3" t="e">
        <f>VLOOKUP(#REF!,'LTL Rates Logic'!$B$23:$F$30,5,FALSE)</f>
        <v>#REF!</v>
      </c>
      <c r="H40" s="3"/>
      <c r="I40" s="3"/>
      <c r="J40" s="3"/>
      <c r="K40" s="3"/>
      <c r="L40" s="3"/>
      <c r="M40" s="3"/>
      <c r="N40" s="3" t="e">
        <f>VLOOKUP(#REF!,'LTL Rates Logic'!$B$23:$H$30,7,FALSE)</f>
        <v>#REF!</v>
      </c>
    </row>
    <row r="41" spans="1:14" x14ac:dyDescent="0.25">
      <c r="A41" s="3" t="s">
        <v>50</v>
      </c>
      <c r="B41" s="3" t="s">
        <v>63</v>
      </c>
      <c r="C41" s="3" t="e">
        <f>VLOOKUP(#REF!,'LTL Rates Logic'!$B$23:$D$30,3,FALSE)</f>
        <v>#REF!</v>
      </c>
      <c r="D41" s="3" t="s">
        <v>15</v>
      </c>
      <c r="E41" s="3" t="e">
        <f>VLOOKUP(#REF!,'LTL Rates Logic'!$B$23:$C$30,2,FALSE)</f>
        <v>#REF!</v>
      </c>
      <c r="F41" s="3" t="e">
        <f>VLOOKUP(#REF!,'LTL Rates Logic'!$B$23:$E$30,4,FALSE)</f>
        <v>#REF!</v>
      </c>
      <c r="G41" s="3" t="e">
        <f>VLOOKUP(#REF!,'LTL Rates Logic'!$B$23:$F$30,5,FALSE)</f>
        <v>#REF!</v>
      </c>
      <c r="H41" s="3"/>
      <c r="I41" s="3"/>
      <c r="J41" s="3"/>
      <c r="K41" s="3"/>
      <c r="L41" s="3"/>
      <c r="M41" s="3"/>
      <c r="N41" s="3" t="e">
        <f>VLOOKUP(#REF!,'LTL Rates Logic'!$B$23:$H$30,7,FALSE)</f>
        <v>#REF!</v>
      </c>
    </row>
    <row r="42" spans="1:14" x14ac:dyDescent="0.25">
      <c r="A42" s="3" t="s">
        <v>50</v>
      </c>
      <c r="B42" s="3" t="s">
        <v>323</v>
      </c>
      <c r="C42" s="3" t="e">
        <f>VLOOKUP(#REF!,'LTL Rates Logic'!$B$23:$D$30,3,FALSE)</f>
        <v>#REF!</v>
      </c>
      <c r="D42" s="3" t="s">
        <v>3</v>
      </c>
      <c r="E42" s="3" t="e">
        <f>VLOOKUP(#REF!,'LTL Rates Logic'!$B$23:$C$30,2,FALSE)</f>
        <v>#REF!</v>
      </c>
      <c r="F42" s="3" t="e">
        <f>VLOOKUP(#REF!,'LTL Rates Logic'!$B$23:$E$30,4,FALSE)</f>
        <v>#REF!</v>
      </c>
      <c r="G42" s="3" t="e">
        <f>VLOOKUP(#REF!,'LTL Rates Logic'!$B$23:$F$30,5,FALSE)</f>
        <v>#REF!</v>
      </c>
      <c r="H42" s="3"/>
      <c r="I42" s="3"/>
      <c r="J42" s="3"/>
      <c r="K42" s="3"/>
      <c r="L42" s="3"/>
      <c r="M42" s="3"/>
      <c r="N42" s="3" t="e">
        <f>VLOOKUP(#REF!,'LTL Rates Logic'!$B$23:$H$30,7,FALSE)</f>
        <v>#REF!</v>
      </c>
    </row>
    <row r="43" spans="1:14" x14ac:dyDescent="0.25">
      <c r="A43" s="3" t="s">
        <v>50</v>
      </c>
      <c r="B43" s="3" t="s">
        <v>50</v>
      </c>
      <c r="C43" s="3" t="e">
        <f>VLOOKUP(#REF!,'LTL Rates Logic'!$B$23:$D$30,3,FALSE)</f>
        <v>#REF!</v>
      </c>
      <c r="D43" s="3" t="s">
        <v>2</v>
      </c>
      <c r="E43" s="3" t="e">
        <f>VLOOKUP(#REF!,'LTL Rates Logic'!$B$23:$C$30,2,FALSE)</f>
        <v>#REF!</v>
      </c>
      <c r="F43" s="3" t="e">
        <f>VLOOKUP(#REF!,'LTL Rates Logic'!$B$23:$E$30,4,FALSE)</f>
        <v>#REF!</v>
      </c>
      <c r="G43" s="3" t="e">
        <f>VLOOKUP(#REF!,'LTL Rates Logic'!$B$23:$F$30,5,FALSE)</f>
        <v>#REF!</v>
      </c>
      <c r="H43" s="3"/>
      <c r="I43" s="3"/>
      <c r="J43" s="3"/>
      <c r="K43" s="3"/>
      <c r="L43" s="3"/>
      <c r="M43" s="3"/>
      <c r="N43" s="3" t="e">
        <f>VLOOKUP(#REF!,'LTL Rates Logic'!$B$23:$H$30,7,FALSE)</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36"/>
  <sheetViews>
    <sheetView zoomScaleNormal="100" workbookViewId="0">
      <pane ySplit="1" topLeftCell="A44" activePane="bottomLeft" state="frozen"/>
      <selection pane="bottomLeft" activeCell="A62" sqref="A62"/>
    </sheetView>
  </sheetViews>
  <sheetFormatPr defaultRowHeight="15" x14ac:dyDescent="0.25"/>
  <cols>
    <col min="1" max="1" width="22.140625" style="25" bestFit="1" customWidth="1"/>
    <col min="2" max="2" width="22.140625" style="20" bestFit="1" customWidth="1"/>
    <col min="3" max="3" width="31.42578125" bestFit="1" customWidth="1"/>
    <col min="5" max="5" width="15.28515625" bestFit="1" customWidth="1"/>
  </cols>
  <sheetData>
    <row r="1" spans="1:3" x14ac:dyDescent="0.25">
      <c r="A1" s="1" t="s">
        <v>0</v>
      </c>
      <c r="B1" s="1" t="s">
        <v>1</v>
      </c>
    </row>
    <row r="2" spans="1:3" x14ac:dyDescent="0.25">
      <c r="A2" s="2" t="s">
        <v>73</v>
      </c>
      <c r="B2" s="3" t="s">
        <v>73</v>
      </c>
    </row>
    <row r="3" spans="1:3" x14ac:dyDescent="0.25">
      <c r="A3" s="2" t="s">
        <v>74</v>
      </c>
      <c r="B3" s="3" t="s">
        <v>73</v>
      </c>
    </row>
    <row r="4" spans="1:3" x14ac:dyDescent="0.25">
      <c r="A4" s="2" t="s">
        <v>75</v>
      </c>
      <c r="B4" s="3" t="s">
        <v>73</v>
      </c>
    </row>
    <row r="5" spans="1:3" x14ac:dyDescent="0.25">
      <c r="A5" s="2" t="s">
        <v>76</v>
      </c>
      <c r="B5" s="3" t="s">
        <v>73</v>
      </c>
    </row>
    <row r="6" spans="1:3" x14ac:dyDescent="0.25">
      <c r="A6" s="2" t="s">
        <v>77</v>
      </c>
      <c r="B6" s="3" t="s">
        <v>73</v>
      </c>
    </row>
    <row r="7" spans="1:3" x14ac:dyDescent="0.25">
      <c r="A7" s="2" t="s">
        <v>78</v>
      </c>
      <c r="B7" s="3" t="s">
        <v>73</v>
      </c>
    </row>
    <row r="8" spans="1:3" x14ac:dyDescent="0.25">
      <c r="A8" s="2" t="s">
        <v>79</v>
      </c>
      <c r="B8" s="3" t="s">
        <v>73</v>
      </c>
    </row>
    <row r="9" spans="1:3" x14ac:dyDescent="0.25">
      <c r="A9" s="2" t="s">
        <v>80</v>
      </c>
      <c r="B9" s="3" t="s">
        <v>73</v>
      </c>
    </row>
    <row r="10" spans="1:3" x14ac:dyDescent="0.25">
      <c r="A10" s="2" t="s">
        <v>81</v>
      </c>
      <c r="B10" s="3" t="s">
        <v>73</v>
      </c>
    </row>
    <row r="11" spans="1:3" x14ac:dyDescent="0.25">
      <c r="A11" s="26" t="s">
        <v>82</v>
      </c>
      <c r="B11" s="27" t="s">
        <v>73</v>
      </c>
      <c r="C11" t="s">
        <v>305</v>
      </c>
    </row>
    <row r="12" spans="1:3" x14ac:dyDescent="0.25">
      <c r="A12" s="2" t="s">
        <v>95</v>
      </c>
      <c r="B12" s="3" t="s">
        <v>95</v>
      </c>
    </row>
    <row r="13" spans="1:3" x14ac:dyDescent="0.25">
      <c r="A13" s="2" t="s">
        <v>96</v>
      </c>
      <c r="B13" s="3" t="s">
        <v>95</v>
      </c>
    </row>
    <row r="14" spans="1:3" x14ac:dyDescent="0.25">
      <c r="A14" s="2" t="s">
        <v>97</v>
      </c>
      <c r="B14" s="3" t="s">
        <v>95</v>
      </c>
    </row>
    <row r="15" spans="1:3" x14ac:dyDescent="0.25">
      <c r="A15" s="2" t="s">
        <v>98</v>
      </c>
      <c r="B15" s="3" t="s">
        <v>95</v>
      </c>
    </row>
    <row r="16" spans="1:3" x14ac:dyDescent="0.25">
      <c r="A16" s="2" t="s">
        <v>99</v>
      </c>
      <c r="B16" s="3" t="s">
        <v>95</v>
      </c>
    </row>
    <row r="17" spans="1:2" x14ac:dyDescent="0.25">
      <c r="A17" s="2" t="s">
        <v>100</v>
      </c>
      <c r="B17" s="3" t="s">
        <v>95</v>
      </c>
    </row>
    <row r="18" spans="1:2" x14ac:dyDescent="0.25">
      <c r="A18" s="2" t="s">
        <v>101</v>
      </c>
      <c r="B18" s="3" t="s">
        <v>95</v>
      </c>
    </row>
    <row r="19" spans="1:2" x14ac:dyDescent="0.25">
      <c r="A19" s="2" t="s">
        <v>102</v>
      </c>
      <c r="B19" s="3" t="s">
        <v>95</v>
      </c>
    </row>
    <row r="20" spans="1:2" x14ac:dyDescent="0.25">
      <c r="A20" s="2" t="s">
        <v>103</v>
      </c>
      <c r="B20" s="3" t="s">
        <v>95</v>
      </c>
    </row>
    <row r="21" spans="1:2" x14ac:dyDescent="0.25">
      <c r="A21" s="2" t="s">
        <v>104</v>
      </c>
      <c r="B21" s="3" t="s">
        <v>95</v>
      </c>
    </row>
    <row r="22" spans="1:2" x14ac:dyDescent="0.25">
      <c r="A22" s="2" t="s">
        <v>105</v>
      </c>
      <c r="B22" s="3" t="s">
        <v>95</v>
      </c>
    </row>
    <row r="23" spans="1:2" x14ac:dyDescent="0.25">
      <c r="A23" s="2" t="s">
        <v>106</v>
      </c>
      <c r="B23" s="3" t="s">
        <v>95</v>
      </c>
    </row>
    <row r="24" spans="1:2" x14ac:dyDescent="0.25">
      <c r="A24" s="2" t="s">
        <v>107</v>
      </c>
      <c r="B24" s="3" t="s">
        <v>95</v>
      </c>
    </row>
    <row r="25" spans="1:2" x14ac:dyDescent="0.25">
      <c r="A25" s="2" t="s">
        <v>108</v>
      </c>
      <c r="B25" s="3" t="s">
        <v>95</v>
      </c>
    </row>
    <row r="26" spans="1:2" x14ac:dyDescent="0.25">
      <c r="A26" s="2" t="s">
        <v>109</v>
      </c>
      <c r="B26" s="3" t="s">
        <v>95</v>
      </c>
    </row>
    <row r="27" spans="1:2" x14ac:dyDescent="0.25">
      <c r="A27" s="2" t="s">
        <v>110</v>
      </c>
      <c r="B27" s="3" t="s">
        <v>110</v>
      </c>
    </row>
    <row r="28" spans="1:2" x14ac:dyDescent="0.25">
      <c r="A28" s="2" t="s">
        <v>111</v>
      </c>
      <c r="B28" s="3" t="s">
        <v>110</v>
      </c>
    </row>
    <row r="29" spans="1:2" x14ac:dyDescent="0.25">
      <c r="A29" s="2" t="s">
        <v>112</v>
      </c>
      <c r="B29" s="3" t="s">
        <v>110</v>
      </c>
    </row>
    <row r="30" spans="1:2" x14ac:dyDescent="0.25">
      <c r="A30" s="2" t="s">
        <v>113</v>
      </c>
      <c r="B30" s="3" t="s">
        <v>110</v>
      </c>
    </row>
    <row r="31" spans="1:2" x14ac:dyDescent="0.25">
      <c r="A31" s="2" t="s">
        <v>114</v>
      </c>
      <c r="B31" s="3" t="s">
        <v>110</v>
      </c>
    </row>
    <row r="32" spans="1:2" x14ac:dyDescent="0.25">
      <c r="A32" s="2" t="s">
        <v>115</v>
      </c>
      <c r="B32" s="3" t="s">
        <v>110</v>
      </c>
    </row>
    <row r="33" spans="1:2" x14ac:dyDescent="0.25">
      <c r="A33" s="2" t="s">
        <v>116</v>
      </c>
      <c r="B33" s="3" t="s">
        <v>110</v>
      </c>
    </row>
    <row r="34" spans="1:2" x14ac:dyDescent="0.25">
      <c r="A34" s="2" t="s">
        <v>117</v>
      </c>
      <c r="B34" s="3" t="s">
        <v>110</v>
      </c>
    </row>
    <row r="35" spans="1:2" x14ac:dyDescent="0.25">
      <c r="A35" s="2" t="s">
        <v>118</v>
      </c>
      <c r="B35" s="3" t="s">
        <v>110</v>
      </c>
    </row>
    <row r="36" spans="1:2" x14ac:dyDescent="0.25">
      <c r="A36" s="2" t="s">
        <v>119</v>
      </c>
      <c r="B36" s="3" t="s">
        <v>110</v>
      </c>
    </row>
    <row r="37" spans="1:2" x14ac:dyDescent="0.25">
      <c r="A37" s="2" t="s">
        <v>120</v>
      </c>
      <c r="B37" s="3" t="s">
        <v>110</v>
      </c>
    </row>
    <row r="38" spans="1:2" x14ac:dyDescent="0.25">
      <c r="A38" s="2" t="s">
        <v>121</v>
      </c>
      <c r="B38" s="3" t="s">
        <v>110</v>
      </c>
    </row>
    <row r="39" spans="1:2" x14ac:dyDescent="0.25">
      <c r="A39" s="2" t="s">
        <v>122</v>
      </c>
      <c r="B39" s="3" t="s">
        <v>122</v>
      </c>
    </row>
    <row r="40" spans="1:2" x14ac:dyDescent="0.25">
      <c r="A40" s="2" t="s">
        <v>123</v>
      </c>
      <c r="B40" s="3" t="s">
        <v>122</v>
      </c>
    </row>
    <row r="41" spans="1:2" x14ac:dyDescent="0.25">
      <c r="A41" s="2" t="s">
        <v>124</v>
      </c>
      <c r="B41" s="3" t="s">
        <v>122</v>
      </c>
    </row>
    <row r="42" spans="1:2" x14ac:dyDescent="0.25">
      <c r="A42" s="2" t="s">
        <v>125</v>
      </c>
      <c r="B42" s="3" t="s">
        <v>122</v>
      </c>
    </row>
    <row r="43" spans="1:2" x14ac:dyDescent="0.25">
      <c r="A43" s="2" t="s">
        <v>126</v>
      </c>
      <c r="B43" s="3" t="s">
        <v>122</v>
      </c>
    </row>
    <row r="44" spans="1:2" x14ac:dyDescent="0.25">
      <c r="A44" s="2" t="s">
        <v>152</v>
      </c>
      <c r="B44" s="3" t="s">
        <v>122</v>
      </c>
    </row>
    <row r="45" spans="1:2" x14ac:dyDescent="0.25">
      <c r="A45" s="2" t="s">
        <v>153</v>
      </c>
      <c r="B45" s="3" t="s">
        <v>122</v>
      </c>
    </row>
    <row r="46" spans="1:2" x14ac:dyDescent="0.25">
      <c r="A46" s="2" t="s">
        <v>154</v>
      </c>
      <c r="B46" s="3" t="s">
        <v>122</v>
      </c>
    </row>
    <row r="47" spans="1:2" x14ac:dyDescent="0.25">
      <c r="A47" s="2" t="s">
        <v>155</v>
      </c>
      <c r="B47" s="3" t="s">
        <v>122</v>
      </c>
    </row>
    <row r="48" spans="1:2" x14ac:dyDescent="0.25">
      <c r="A48" s="2" t="s">
        <v>156</v>
      </c>
      <c r="B48" s="3" t="s">
        <v>122</v>
      </c>
    </row>
    <row r="49" spans="1:2" x14ac:dyDescent="0.25">
      <c r="A49" s="2" t="s">
        <v>157</v>
      </c>
      <c r="B49" s="3" t="s">
        <v>122</v>
      </c>
    </row>
    <row r="50" spans="1:2" x14ac:dyDescent="0.25">
      <c r="A50" s="2" t="s">
        <v>158</v>
      </c>
      <c r="B50" s="3" t="s">
        <v>122</v>
      </c>
    </row>
    <row r="51" spans="1:2" x14ac:dyDescent="0.25">
      <c r="A51" s="2" t="s">
        <v>159</v>
      </c>
      <c r="B51" s="3" t="s">
        <v>122</v>
      </c>
    </row>
    <row r="52" spans="1:2" x14ac:dyDescent="0.25">
      <c r="A52" s="2" t="s">
        <v>160</v>
      </c>
      <c r="B52" s="3" t="s">
        <v>122</v>
      </c>
    </row>
    <row r="53" spans="1:2" x14ac:dyDescent="0.25">
      <c r="A53" s="2" t="s">
        <v>127</v>
      </c>
      <c r="B53" s="3" t="s">
        <v>127</v>
      </c>
    </row>
    <row r="54" spans="1:2" x14ac:dyDescent="0.25">
      <c r="A54" s="2" t="s">
        <v>128</v>
      </c>
      <c r="B54" s="3" t="s">
        <v>127</v>
      </c>
    </row>
    <row r="55" spans="1:2" x14ac:dyDescent="0.25">
      <c r="A55" s="2" t="s">
        <v>129</v>
      </c>
      <c r="B55" s="3" t="s">
        <v>127</v>
      </c>
    </row>
    <row r="56" spans="1:2" x14ac:dyDescent="0.25">
      <c r="A56" s="2" t="s">
        <v>130</v>
      </c>
      <c r="B56" s="3" t="s">
        <v>127</v>
      </c>
    </row>
    <row r="57" spans="1:2" x14ac:dyDescent="0.25">
      <c r="A57" s="2" t="s">
        <v>147</v>
      </c>
      <c r="B57" s="3" t="s">
        <v>127</v>
      </c>
    </row>
    <row r="58" spans="1:2" x14ac:dyDescent="0.25">
      <c r="A58" s="2" t="s">
        <v>145</v>
      </c>
      <c r="B58" s="3" t="s">
        <v>127</v>
      </c>
    </row>
    <row r="59" spans="1:2" x14ac:dyDescent="0.25">
      <c r="A59" s="2" t="s">
        <v>148</v>
      </c>
      <c r="B59" s="3" t="s">
        <v>127</v>
      </c>
    </row>
    <row r="60" spans="1:2" x14ac:dyDescent="0.25">
      <c r="A60" s="2" t="s">
        <v>149</v>
      </c>
      <c r="B60" s="3" t="s">
        <v>127</v>
      </c>
    </row>
    <row r="61" spans="1:2" x14ac:dyDescent="0.25">
      <c r="A61" s="2" t="s">
        <v>150</v>
      </c>
      <c r="B61" s="3" t="s">
        <v>127</v>
      </c>
    </row>
    <row r="62" spans="1:2" x14ac:dyDescent="0.25">
      <c r="A62" s="2" t="s">
        <v>151</v>
      </c>
      <c r="B62" s="3" t="s">
        <v>127</v>
      </c>
    </row>
    <row r="63" spans="1:2" x14ac:dyDescent="0.25">
      <c r="A63" s="2" t="s">
        <v>131</v>
      </c>
      <c r="B63" s="3" t="s">
        <v>131</v>
      </c>
    </row>
    <row r="64" spans="1:2" x14ac:dyDescent="0.25">
      <c r="A64" s="2" t="s">
        <v>132</v>
      </c>
      <c r="B64" s="3" t="s">
        <v>131</v>
      </c>
    </row>
    <row r="65" spans="1:3" x14ac:dyDescent="0.25">
      <c r="A65" s="2" t="s">
        <v>133</v>
      </c>
      <c r="B65" s="3" t="s">
        <v>131</v>
      </c>
    </row>
    <row r="66" spans="1:3" x14ac:dyDescent="0.25">
      <c r="A66" s="2" t="s">
        <v>134</v>
      </c>
      <c r="B66" s="3" t="s">
        <v>131</v>
      </c>
    </row>
    <row r="67" spans="1:3" x14ac:dyDescent="0.25">
      <c r="A67" s="2" t="s">
        <v>135</v>
      </c>
      <c r="B67" s="3" t="s">
        <v>131</v>
      </c>
    </row>
    <row r="68" spans="1:3" x14ac:dyDescent="0.25">
      <c r="A68" s="2" t="s">
        <v>136</v>
      </c>
      <c r="B68" s="3" t="s">
        <v>131</v>
      </c>
    </row>
    <row r="69" spans="1:3" x14ac:dyDescent="0.25">
      <c r="A69" s="2" t="s">
        <v>137</v>
      </c>
      <c r="B69" s="3" t="s">
        <v>131</v>
      </c>
    </row>
    <row r="70" spans="1:3" x14ac:dyDescent="0.25">
      <c r="A70" s="26" t="s">
        <v>138</v>
      </c>
      <c r="B70" s="27" t="s">
        <v>131</v>
      </c>
      <c r="C70" t="s">
        <v>305</v>
      </c>
    </row>
    <row r="71" spans="1:3" x14ac:dyDescent="0.25">
      <c r="A71" s="26" t="s">
        <v>139</v>
      </c>
      <c r="B71" s="27" t="s">
        <v>131</v>
      </c>
      <c r="C71" t="s">
        <v>305</v>
      </c>
    </row>
    <row r="72" spans="1:3" x14ac:dyDescent="0.25">
      <c r="A72" s="2" t="s">
        <v>140</v>
      </c>
      <c r="B72" s="3" t="s">
        <v>131</v>
      </c>
    </row>
    <row r="73" spans="1:3" x14ac:dyDescent="0.25">
      <c r="A73" s="26" t="s">
        <v>141</v>
      </c>
      <c r="B73" s="27" t="s">
        <v>131</v>
      </c>
      <c r="C73" t="s">
        <v>305</v>
      </c>
    </row>
    <row r="74" spans="1:3" x14ac:dyDescent="0.25">
      <c r="A74" s="2" t="s">
        <v>142</v>
      </c>
      <c r="B74" s="3" t="s">
        <v>131</v>
      </c>
    </row>
    <row r="75" spans="1:3" x14ac:dyDescent="0.25">
      <c r="A75" s="26" t="s">
        <v>143</v>
      </c>
      <c r="B75" s="27" t="s">
        <v>131</v>
      </c>
      <c r="C75" t="s">
        <v>305</v>
      </c>
    </row>
    <row r="76" spans="1:3" x14ac:dyDescent="0.25">
      <c r="A76" s="26" t="s">
        <v>144</v>
      </c>
      <c r="B76" s="27" t="s">
        <v>131</v>
      </c>
      <c r="C76" t="s">
        <v>305</v>
      </c>
    </row>
    <row r="77" spans="1:3" x14ac:dyDescent="0.25">
      <c r="A77" s="2" t="s">
        <v>146</v>
      </c>
      <c r="B77" s="3" t="s">
        <v>131</v>
      </c>
    </row>
    <row r="78" spans="1:3" x14ac:dyDescent="0.25">
      <c r="A78" s="2" t="s">
        <v>161</v>
      </c>
      <c r="B78" s="3" t="s">
        <v>161</v>
      </c>
    </row>
    <row r="79" spans="1:3" x14ac:dyDescent="0.25">
      <c r="A79" s="2" t="s">
        <v>162</v>
      </c>
      <c r="B79" s="3" t="s">
        <v>161</v>
      </c>
    </row>
    <row r="80" spans="1:3" x14ac:dyDescent="0.25">
      <c r="A80" s="2" t="s">
        <v>163</v>
      </c>
      <c r="B80" s="3" t="s">
        <v>161</v>
      </c>
    </row>
    <row r="81" spans="1:3" x14ac:dyDescent="0.25">
      <c r="A81" s="2" t="s">
        <v>164</v>
      </c>
      <c r="B81" s="3" t="s">
        <v>161</v>
      </c>
    </row>
    <row r="82" spans="1:3" x14ac:dyDescent="0.25">
      <c r="A82" s="2" t="s">
        <v>165</v>
      </c>
      <c r="B82" s="3" t="s">
        <v>161</v>
      </c>
    </row>
    <row r="83" spans="1:3" x14ac:dyDescent="0.25">
      <c r="A83" s="2" t="s">
        <v>166</v>
      </c>
      <c r="B83" s="3" t="s">
        <v>161</v>
      </c>
    </row>
    <row r="84" spans="1:3" x14ac:dyDescent="0.25">
      <c r="A84" s="2" t="s">
        <v>167</v>
      </c>
      <c r="B84" s="3" t="s">
        <v>161</v>
      </c>
    </row>
    <row r="85" spans="1:3" x14ac:dyDescent="0.25">
      <c r="A85" s="2" t="s">
        <v>168</v>
      </c>
      <c r="B85" s="3" t="s">
        <v>161</v>
      </c>
    </row>
    <row r="86" spans="1:3" x14ac:dyDescent="0.25">
      <c r="A86" s="2" t="s">
        <v>169</v>
      </c>
      <c r="B86" s="3" t="s">
        <v>161</v>
      </c>
    </row>
    <row r="87" spans="1:3" x14ac:dyDescent="0.25">
      <c r="A87" s="26" t="s">
        <v>170</v>
      </c>
      <c r="B87" s="27" t="s">
        <v>161</v>
      </c>
      <c r="C87" t="s">
        <v>305</v>
      </c>
    </row>
    <row r="88" spans="1:3" x14ac:dyDescent="0.25">
      <c r="A88" s="26" t="s">
        <v>171</v>
      </c>
      <c r="B88" s="27" t="s">
        <v>161</v>
      </c>
      <c r="C88" t="s">
        <v>305</v>
      </c>
    </row>
    <row r="89" spans="1:3" x14ac:dyDescent="0.25">
      <c r="A89" s="26" t="s">
        <v>172</v>
      </c>
      <c r="B89" s="27" t="s">
        <v>161</v>
      </c>
      <c r="C89" t="s">
        <v>305</v>
      </c>
    </row>
    <row r="90" spans="1:3" x14ac:dyDescent="0.25">
      <c r="A90" s="26" t="s">
        <v>173</v>
      </c>
      <c r="B90" s="27" t="s">
        <v>161</v>
      </c>
      <c r="C90" t="s">
        <v>305</v>
      </c>
    </row>
    <row r="91" spans="1:3" x14ac:dyDescent="0.25">
      <c r="A91" s="2" t="s">
        <v>174</v>
      </c>
      <c r="B91" s="3" t="s">
        <v>161</v>
      </c>
    </row>
    <row r="92" spans="1:3" x14ac:dyDescent="0.25">
      <c r="A92" s="26" t="s">
        <v>175</v>
      </c>
      <c r="B92" s="27" t="s">
        <v>161</v>
      </c>
      <c r="C92" t="s">
        <v>305</v>
      </c>
    </row>
    <row r="93" spans="1:3" x14ac:dyDescent="0.25">
      <c r="A93" s="26" t="s">
        <v>176</v>
      </c>
      <c r="B93" s="27" t="s">
        <v>161</v>
      </c>
      <c r="C93" t="s">
        <v>305</v>
      </c>
    </row>
    <row r="94" spans="1:3" x14ac:dyDescent="0.25">
      <c r="A94" s="26" t="s">
        <v>177</v>
      </c>
      <c r="B94" s="27" t="s">
        <v>161</v>
      </c>
      <c r="C94" t="s">
        <v>305</v>
      </c>
    </row>
    <row r="95" spans="1:3" x14ac:dyDescent="0.25">
      <c r="A95" s="2" t="s">
        <v>178</v>
      </c>
      <c r="B95" s="3" t="s">
        <v>161</v>
      </c>
    </row>
    <row r="96" spans="1:3" x14ac:dyDescent="0.25">
      <c r="A96" s="2" t="s">
        <v>179</v>
      </c>
      <c r="B96" s="3" t="s">
        <v>161</v>
      </c>
    </row>
    <row r="97" spans="1:3" x14ac:dyDescent="0.25">
      <c r="A97" s="2" t="s">
        <v>180</v>
      </c>
      <c r="B97" s="3" t="s">
        <v>161</v>
      </c>
    </row>
    <row r="98" spans="1:3" x14ac:dyDescent="0.25">
      <c r="A98" s="2" t="s">
        <v>181</v>
      </c>
      <c r="B98" s="3" t="s">
        <v>161</v>
      </c>
    </row>
    <row r="99" spans="1:3" x14ac:dyDescent="0.25">
      <c r="A99" s="26" t="s">
        <v>182</v>
      </c>
      <c r="B99" s="27" t="s">
        <v>161</v>
      </c>
      <c r="C99" t="s">
        <v>305</v>
      </c>
    </row>
    <row r="100" spans="1:3" x14ac:dyDescent="0.25">
      <c r="A100" s="2" t="s">
        <v>183</v>
      </c>
      <c r="B100" s="3" t="s">
        <v>161</v>
      </c>
    </row>
    <row r="101" spans="1:3" x14ac:dyDescent="0.25">
      <c r="A101" s="2" t="s">
        <v>184</v>
      </c>
      <c r="B101" s="3" t="s">
        <v>161</v>
      </c>
    </row>
    <row r="102" spans="1:3" x14ac:dyDescent="0.25">
      <c r="A102" s="2" t="s">
        <v>185</v>
      </c>
      <c r="B102" s="3" t="s">
        <v>161</v>
      </c>
    </row>
    <row r="103" spans="1:3" x14ac:dyDescent="0.25">
      <c r="A103" s="2" t="s">
        <v>186</v>
      </c>
      <c r="B103" s="3" t="s">
        <v>186</v>
      </c>
    </row>
    <row r="104" spans="1:3" x14ac:dyDescent="0.25">
      <c r="A104" s="2" t="s">
        <v>187</v>
      </c>
      <c r="B104" s="3" t="s">
        <v>186</v>
      </c>
    </row>
    <row r="105" spans="1:3" x14ac:dyDescent="0.25">
      <c r="A105" s="2" t="s">
        <v>188</v>
      </c>
      <c r="B105" s="3" t="s">
        <v>186</v>
      </c>
    </row>
    <row r="106" spans="1:3" x14ac:dyDescent="0.25">
      <c r="A106" s="2" t="s">
        <v>189</v>
      </c>
      <c r="B106" s="3" t="s">
        <v>186</v>
      </c>
    </row>
    <row r="107" spans="1:3" x14ac:dyDescent="0.25">
      <c r="A107" s="2" t="s">
        <v>190</v>
      </c>
      <c r="B107" s="3" t="s">
        <v>186</v>
      </c>
    </row>
    <row r="108" spans="1:3" x14ac:dyDescent="0.25">
      <c r="A108" s="2" t="s">
        <v>191</v>
      </c>
      <c r="B108" s="3" t="s">
        <v>186</v>
      </c>
    </row>
    <row r="109" spans="1:3" x14ac:dyDescent="0.25">
      <c r="A109" s="2" t="s">
        <v>192</v>
      </c>
      <c r="B109" s="3" t="s">
        <v>186</v>
      </c>
    </row>
    <row r="110" spans="1:3" x14ac:dyDescent="0.25">
      <c r="A110" s="2" t="s">
        <v>193</v>
      </c>
      <c r="B110" s="3" t="s">
        <v>186</v>
      </c>
    </row>
    <row r="111" spans="1:3" x14ac:dyDescent="0.25">
      <c r="A111" s="26" t="s">
        <v>194</v>
      </c>
      <c r="B111" s="27" t="s">
        <v>186</v>
      </c>
      <c r="C111" t="s">
        <v>305</v>
      </c>
    </row>
    <row r="112" spans="1:3" x14ac:dyDescent="0.25">
      <c r="A112" s="26" t="s">
        <v>195</v>
      </c>
      <c r="B112" s="27" t="s">
        <v>186</v>
      </c>
      <c r="C112" t="s">
        <v>305</v>
      </c>
    </row>
    <row r="113" spans="1:3" x14ac:dyDescent="0.25">
      <c r="A113" s="26" t="s">
        <v>196</v>
      </c>
      <c r="B113" s="27" t="s">
        <v>186</v>
      </c>
      <c r="C113" t="s">
        <v>305</v>
      </c>
    </row>
    <row r="114" spans="1:3" x14ac:dyDescent="0.25">
      <c r="A114" s="2" t="s">
        <v>197</v>
      </c>
      <c r="B114" s="3" t="s">
        <v>186</v>
      </c>
    </row>
    <row r="115" spans="1:3" x14ac:dyDescent="0.25">
      <c r="A115" s="2" t="s">
        <v>198</v>
      </c>
      <c r="B115" s="3" t="s">
        <v>186</v>
      </c>
    </row>
    <row r="116" spans="1:3" x14ac:dyDescent="0.25">
      <c r="A116" s="2" t="s">
        <v>199</v>
      </c>
      <c r="B116" s="3" t="s">
        <v>186</v>
      </c>
    </row>
    <row r="117" spans="1:3" x14ac:dyDescent="0.25">
      <c r="A117" s="2" t="s">
        <v>200</v>
      </c>
      <c r="B117" s="3" t="s">
        <v>186</v>
      </c>
    </row>
    <row r="118" spans="1:3" x14ac:dyDescent="0.25">
      <c r="A118" s="26" t="s">
        <v>201</v>
      </c>
      <c r="B118" s="27" t="s">
        <v>186</v>
      </c>
      <c r="C118" t="s">
        <v>305</v>
      </c>
    </row>
    <row r="119" spans="1:3" x14ac:dyDescent="0.25">
      <c r="A119" s="2" t="s">
        <v>202</v>
      </c>
      <c r="B119" s="3" t="s">
        <v>186</v>
      </c>
    </row>
    <row r="120" spans="1:3" x14ac:dyDescent="0.25">
      <c r="A120" s="2" t="s">
        <v>203</v>
      </c>
      <c r="B120" s="3" t="s">
        <v>186</v>
      </c>
    </row>
    <row r="121" spans="1:3" x14ac:dyDescent="0.25">
      <c r="A121" s="2" t="s">
        <v>204</v>
      </c>
      <c r="B121" s="3" t="s">
        <v>204</v>
      </c>
    </row>
    <row r="122" spans="1:3" x14ac:dyDescent="0.25">
      <c r="A122" s="2" t="s">
        <v>205</v>
      </c>
      <c r="B122" s="3" t="s">
        <v>204</v>
      </c>
    </row>
    <row r="123" spans="1:3" x14ac:dyDescent="0.25">
      <c r="A123" s="2" t="s">
        <v>206</v>
      </c>
      <c r="B123" s="3" t="s">
        <v>204</v>
      </c>
    </row>
    <row r="124" spans="1:3" x14ac:dyDescent="0.25">
      <c r="A124" s="2" t="s">
        <v>207</v>
      </c>
      <c r="B124" s="3" t="s">
        <v>204</v>
      </c>
    </row>
    <row r="125" spans="1:3" x14ac:dyDescent="0.25">
      <c r="A125" s="2" t="s">
        <v>108</v>
      </c>
      <c r="B125" s="3" t="s">
        <v>204</v>
      </c>
    </row>
    <row r="126" spans="1:3" x14ac:dyDescent="0.25">
      <c r="A126" s="2" t="s">
        <v>208</v>
      </c>
      <c r="B126" s="3" t="s">
        <v>208</v>
      </c>
    </row>
    <row r="127" spans="1:3" x14ac:dyDescent="0.25">
      <c r="A127" s="2" t="s">
        <v>209</v>
      </c>
      <c r="B127" s="3" t="s">
        <v>208</v>
      </c>
    </row>
    <row r="128" spans="1:3" x14ac:dyDescent="0.25">
      <c r="A128" s="2" t="s">
        <v>210</v>
      </c>
      <c r="B128" s="3" t="s">
        <v>208</v>
      </c>
    </row>
    <row r="129" spans="1:3" x14ac:dyDescent="0.25">
      <c r="A129" s="2" t="s">
        <v>211</v>
      </c>
      <c r="B129" s="3" t="s">
        <v>208</v>
      </c>
    </row>
    <row r="130" spans="1:3" x14ac:dyDescent="0.25">
      <c r="A130" s="2" t="s">
        <v>212</v>
      </c>
      <c r="B130" s="3" t="s">
        <v>208</v>
      </c>
    </row>
    <row r="131" spans="1:3" x14ac:dyDescent="0.25">
      <c r="A131" s="2" t="s">
        <v>213</v>
      </c>
      <c r="B131" s="3" t="s">
        <v>213</v>
      </c>
    </row>
    <row r="132" spans="1:3" x14ac:dyDescent="0.25">
      <c r="A132" s="2" t="s">
        <v>214</v>
      </c>
      <c r="B132" s="3" t="s">
        <v>213</v>
      </c>
    </row>
    <row r="133" spans="1:3" x14ac:dyDescent="0.25">
      <c r="A133" s="2" t="s">
        <v>215</v>
      </c>
      <c r="B133" s="3" t="s">
        <v>213</v>
      </c>
    </row>
    <row r="134" spans="1:3" x14ac:dyDescent="0.25">
      <c r="A134" s="2" t="s">
        <v>216</v>
      </c>
      <c r="B134" s="3" t="s">
        <v>213</v>
      </c>
    </row>
    <row r="135" spans="1:3" x14ac:dyDescent="0.25">
      <c r="A135" s="2" t="s">
        <v>217</v>
      </c>
      <c r="B135" s="3" t="s">
        <v>213</v>
      </c>
    </row>
    <row r="136" spans="1:3" x14ac:dyDescent="0.25">
      <c r="A136" s="2" t="s">
        <v>218</v>
      </c>
      <c r="B136" s="3" t="s">
        <v>213</v>
      </c>
    </row>
    <row r="137" spans="1:3" x14ac:dyDescent="0.25">
      <c r="A137" s="26" t="s">
        <v>219</v>
      </c>
      <c r="B137" s="27" t="s">
        <v>213</v>
      </c>
      <c r="C137" t="s">
        <v>305</v>
      </c>
    </row>
    <row r="138" spans="1:3" x14ac:dyDescent="0.25">
      <c r="A138" s="2" t="s">
        <v>220</v>
      </c>
      <c r="B138" s="3" t="s">
        <v>213</v>
      </c>
    </row>
    <row r="139" spans="1:3" x14ac:dyDescent="0.25">
      <c r="A139" s="2" t="s">
        <v>221</v>
      </c>
      <c r="B139" s="3" t="s">
        <v>213</v>
      </c>
    </row>
    <row r="140" spans="1:3" x14ac:dyDescent="0.25">
      <c r="A140" s="2" t="s">
        <v>222</v>
      </c>
      <c r="B140" s="3" t="s">
        <v>222</v>
      </c>
    </row>
    <row r="141" spans="1:3" x14ac:dyDescent="0.25">
      <c r="A141" s="2" t="s">
        <v>223</v>
      </c>
      <c r="B141" s="3" t="s">
        <v>222</v>
      </c>
    </row>
    <row r="142" spans="1:3" x14ac:dyDescent="0.25">
      <c r="A142" s="2" t="s">
        <v>224</v>
      </c>
      <c r="B142" s="3" t="s">
        <v>222</v>
      </c>
    </row>
    <row r="143" spans="1:3" x14ac:dyDescent="0.25">
      <c r="A143" s="2" t="s">
        <v>225</v>
      </c>
      <c r="B143" s="3" t="s">
        <v>222</v>
      </c>
    </row>
    <row r="144" spans="1:3" x14ac:dyDescent="0.25">
      <c r="A144" s="26" t="s">
        <v>226</v>
      </c>
      <c r="B144" s="27" t="s">
        <v>222</v>
      </c>
      <c r="C144" t="s">
        <v>305</v>
      </c>
    </row>
    <row r="145" spans="1:3" x14ac:dyDescent="0.25">
      <c r="A145" s="2" t="s">
        <v>227</v>
      </c>
      <c r="B145" s="3" t="s">
        <v>222</v>
      </c>
    </row>
    <row r="146" spans="1:3" x14ac:dyDescent="0.25">
      <c r="A146" s="2" t="s">
        <v>228</v>
      </c>
      <c r="B146" s="3" t="s">
        <v>222</v>
      </c>
    </row>
    <row r="147" spans="1:3" x14ac:dyDescent="0.25">
      <c r="A147" s="2" t="s">
        <v>229</v>
      </c>
      <c r="B147" s="3" t="s">
        <v>222</v>
      </c>
    </row>
    <row r="148" spans="1:3" x14ac:dyDescent="0.25">
      <c r="A148" s="2" t="s">
        <v>230</v>
      </c>
      <c r="B148" s="3" t="s">
        <v>222</v>
      </c>
    </row>
    <row r="149" spans="1:3" x14ac:dyDescent="0.25">
      <c r="A149" s="2" t="s">
        <v>231</v>
      </c>
      <c r="B149" s="3" t="s">
        <v>222</v>
      </c>
    </row>
    <row r="150" spans="1:3" x14ac:dyDescent="0.25">
      <c r="A150" s="2" t="s">
        <v>232</v>
      </c>
      <c r="B150" s="3" t="s">
        <v>222</v>
      </c>
    </row>
    <row r="151" spans="1:3" x14ac:dyDescent="0.25">
      <c r="A151" s="2" t="s">
        <v>233</v>
      </c>
      <c r="B151" s="3" t="s">
        <v>222</v>
      </c>
    </row>
    <row r="152" spans="1:3" x14ac:dyDescent="0.25">
      <c r="A152" s="2" t="s">
        <v>234</v>
      </c>
      <c r="B152" s="3" t="s">
        <v>222</v>
      </c>
    </row>
    <row r="153" spans="1:3" x14ac:dyDescent="0.25">
      <c r="A153" s="2" t="s">
        <v>235</v>
      </c>
      <c r="B153" s="3" t="s">
        <v>222</v>
      </c>
    </row>
    <row r="154" spans="1:3" x14ac:dyDescent="0.25">
      <c r="A154" s="2" t="s">
        <v>236</v>
      </c>
      <c r="B154" s="3" t="s">
        <v>222</v>
      </c>
    </row>
    <row r="155" spans="1:3" x14ac:dyDescent="0.25">
      <c r="A155" s="2" t="s">
        <v>237</v>
      </c>
      <c r="B155" s="3" t="s">
        <v>222</v>
      </c>
    </row>
    <row r="156" spans="1:3" x14ac:dyDescent="0.25">
      <c r="A156" s="2" t="s">
        <v>238</v>
      </c>
      <c r="B156" s="3" t="s">
        <v>222</v>
      </c>
    </row>
    <row r="157" spans="1:3" x14ac:dyDescent="0.25">
      <c r="A157" s="26" t="s">
        <v>239</v>
      </c>
      <c r="B157" s="27" t="s">
        <v>222</v>
      </c>
      <c r="C157" t="s">
        <v>305</v>
      </c>
    </row>
    <row r="158" spans="1:3" x14ac:dyDescent="0.25">
      <c r="A158" s="2" t="s">
        <v>240</v>
      </c>
      <c r="B158" s="3" t="s">
        <v>240</v>
      </c>
    </row>
    <row r="159" spans="1:3" x14ac:dyDescent="0.25">
      <c r="A159" s="2" t="s">
        <v>241</v>
      </c>
      <c r="B159" s="3" t="s">
        <v>240</v>
      </c>
    </row>
    <row r="160" spans="1:3" x14ac:dyDescent="0.25">
      <c r="A160" s="2" t="s">
        <v>242</v>
      </c>
      <c r="B160" s="3" t="s">
        <v>240</v>
      </c>
    </row>
    <row r="161" spans="1:3" x14ac:dyDescent="0.25">
      <c r="A161" s="2" t="s">
        <v>243</v>
      </c>
      <c r="B161" s="3" t="s">
        <v>240</v>
      </c>
    </row>
    <row r="162" spans="1:3" x14ac:dyDescent="0.25">
      <c r="A162" s="2" t="s">
        <v>244</v>
      </c>
      <c r="B162" s="3" t="s">
        <v>240</v>
      </c>
    </row>
    <row r="163" spans="1:3" x14ac:dyDescent="0.25">
      <c r="A163" s="26" t="s">
        <v>245</v>
      </c>
      <c r="B163" s="27" t="s">
        <v>240</v>
      </c>
      <c r="C163" t="s">
        <v>305</v>
      </c>
    </row>
    <row r="164" spans="1:3" x14ac:dyDescent="0.25">
      <c r="A164" s="2" t="s">
        <v>246</v>
      </c>
      <c r="B164" s="3" t="s">
        <v>240</v>
      </c>
    </row>
    <row r="165" spans="1:3" x14ac:dyDescent="0.25">
      <c r="A165" s="2" t="s">
        <v>247</v>
      </c>
      <c r="B165" s="3" t="s">
        <v>240</v>
      </c>
    </row>
    <row r="166" spans="1:3" x14ac:dyDescent="0.25">
      <c r="A166" s="2" t="s">
        <v>248</v>
      </c>
      <c r="B166" s="3" t="s">
        <v>240</v>
      </c>
    </row>
    <row r="167" spans="1:3" x14ac:dyDescent="0.25">
      <c r="A167" s="2" t="s">
        <v>249</v>
      </c>
      <c r="B167" s="3" t="s">
        <v>240</v>
      </c>
    </row>
    <row r="168" spans="1:3" x14ac:dyDescent="0.25">
      <c r="A168" s="26" t="s">
        <v>250</v>
      </c>
      <c r="B168" s="27" t="s">
        <v>240</v>
      </c>
      <c r="C168" t="s">
        <v>305</v>
      </c>
    </row>
    <row r="169" spans="1:3" x14ac:dyDescent="0.25">
      <c r="A169" s="2" t="s">
        <v>251</v>
      </c>
      <c r="B169" s="3" t="s">
        <v>240</v>
      </c>
    </row>
    <row r="170" spans="1:3" x14ac:dyDescent="0.25">
      <c r="A170" s="2" t="s">
        <v>252</v>
      </c>
      <c r="B170" s="3" t="s">
        <v>252</v>
      </c>
    </row>
    <row r="171" spans="1:3" x14ac:dyDescent="0.25">
      <c r="A171" s="2" t="s">
        <v>253</v>
      </c>
      <c r="B171" s="3" t="s">
        <v>252</v>
      </c>
    </row>
    <row r="172" spans="1:3" x14ac:dyDescent="0.25">
      <c r="A172" s="2" t="s">
        <v>254</v>
      </c>
      <c r="B172" s="3" t="s">
        <v>252</v>
      </c>
    </row>
    <row r="173" spans="1:3" x14ac:dyDescent="0.25">
      <c r="A173" s="2" t="s">
        <v>255</v>
      </c>
      <c r="B173" s="3" t="s">
        <v>252</v>
      </c>
    </row>
    <row r="174" spans="1:3" x14ac:dyDescent="0.25">
      <c r="A174" s="2" t="s">
        <v>256</v>
      </c>
      <c r="B174" s="3" t="s">
        <v>252</v>
      </c>
    </row>
    <row r="175" spans="1:3" x14ac:dyDescent="0.25">
      <c r="A175" s="26" t="s">
        <v>257</v>
      </c>
      <c r="B175" s="27" t="s">
        <v>252</v>
      </c>
      <c r="C175" t="s">
        <v>305</v>
      </c>
    </row>
    <row r="176" spans="1:3" x14ac:dyDescent="0.25">
      <c r="A176" s="2" t="s">
        <v>258</v>
      </c>
      <c r="B176" s="3" t="s">
        <v>252</v>
      </c>
    </row>
    <row r="177" spans="1:3" x14ac:dyDescent="0.25">
      <c r="A177" s="2" t="s">
        <v>259</v>
      </c>
      <c r="B177" s="3" t="s">
        <v>252</v>
      </c>
    </row>
    <row r="178" spans="1:3" x14ac:dyDescent="0.25">
      <c r="A178" s="26" t="s">
        <v>264</v>
      </c>
      <c r="B178" s="27" t="s">
        <v>252</v>
      </c>
      <c r="C178" t="s">
        <v>305</v>
      </c>
    </row>
    <row r="179" spans="1:3" x14ac:dyDescent="0.25">
      <c r="A179" s="2" t="s">
        <v>260</v>
      </c>
      <c r="B179" s="3" t="s">
        <v>252</v>
      </c>
    </row>
    <row r="180" spans="1:3" x14ac:dyDescent="0.25">
      <c r="A180" s="26" t="s">
        <v>261</v>
      </c>
      <c r="B180" s="27" t="s">
        <v>252</v>
      </c>
      <c r="C180" t="s">
        <v>305</v>
      </c>
    </row>
    <row r="181" spans="1:3" x14ac:dyDescent="0.25">
      <c r="A181" s="26" t="s">
        <v>262</v>
      </c>
      <c r="B181" s="27" t="s">
        <v>252</v>
      </c>
      <c r="C181" t="s">
        <v>305</v>
      </c>
    </row>
    <row r="182" spans="1:3" x14ac:dyDescent="0.25">
      <c r="A182" s="26" t="s">
        <v>263</v>
      </c>
      <c r="B182" s="27" t="s">
        <v>252</v>
      </c>
      <c r="C182" t="s">
        <v>305</v>
      </c>
    </row>
    <row r="183" spans="1:3" x14ac:dyDescent="0.25">
      <c r="A183" s="26" t="s">
        <v>265</v>
      </c>
      <c r="B183" s="27" t="s">
        <v>252</v>
      </c>
      <c r="C183" t="s">
        <v>305</v>
      </c>
    </row>
    <row r="184" spans="1:3" x14ac:dyDescent="0.25">
      <c r="A184" s="2" t="s">
        <v>266</v>
      </c>
      <c r="B184" s="3" t="s">
        <v>266</v>
      </c>
    </row>
    <row r="185" spans="1:3" x14ac:dyDescent="0.25">
      <c r="A185" s="2" t="s">
        <v>267</v>
      </c>
      <c r="B185" s="3" t="s">
        <v>267</v>
      </c>
    </row>
    <row r="186" spans="1:3" x14ac:dyDescent="0.25">
      <c r="A186" s="2" t="s">
        <v>268</v>
      </c>
      <c r="B186" s="3" t="s">
        <v>267</v>
      </c>
    </row>
    <row r="187" spans="1:3" x14ac:dyDescent="0.25">
      <c r="A187" s="2" t="s">
        <v>269</v>
      </c>
      <c r="B187" s="3" t="s">
        <v>267</v>
      </c>
    </row>
    <row r="188" spans="1:3" x14ac:dyDescent="0.25">
      <c r="A188" s="2" t="s">
        <v>270</v>
      </c>
      <c r="B188" s="3" t="s">
        <v>267</v>
      </c>
    </row>
    <row r="189" spans="1:3" x14ac:dyDescent="0.25">
      <c r="A189" s="2" t="s">
        <v>304</v>
      </c>
      <c r="B189" s="3" t="s">
        <v>267</v>
      </c>
    </row>
    <row r="190" spans="1:3" x14ac:dyDescent="0.25">
      <c r="A190" s="2" t="s">
        <v>271</v>
      </c>
      <c r="B190" s="3" t="s">
        <v>267</v>
      </c>
    </row>
    <row r="191" spans="1:3" x14ac:dyDescent="0.25">
      <c r="A191" s="2" t="s">
        <v>272</v>
      </c>
      <c r="B191" s="3" t="s">
        <v>267</v>
      </c>
    </row>
    <row r="192" spans="1:3" x14ac:dyDescent="0.25">
      <c r="A192" s="2" t="s">
        <v>273</v>
      </c>
      <c r="B192" s="3" t="s">
        <v>273</v>
      </c>
    </row>
    <row r="193" spans="1:3" x14ac:dyDescent="0.25">
      <c r="A193" s="2" t="s">
        <v>274</v>
      </c>
      <c r="B193" s="3" t="s">
        <v>273</v>
      </c>
    </row>
    <row r="194" spans="1:3" x14ac:dyDescent="0.25">
      <c r="A194" s="2" t="s">
        <v>275</v>
      </c>
      <c r="B194" s="3" t="s">
        <v>273</v>
      </c>
    </row>
    <row r="195" spans="1:3" x14ac:dyDescent="0.25">
      <c r="A195" s="2" t="s">
        <v>276</v>
      </c>
      <c r="B195" s="3" t="s">
        <v>273</v>
      </c>
    </row>
    <row r="196" spans="1:3" x14ac:dyDescent="0.25">
      <c r="A196" s="2" t="s">
        <v>277</v>
      </c>
      <c r="B196" s="3" t="s">
        <v>273</v>
      </c>
    </row>
    <row r="197" spans="1:3" x14ac:dyDescent="0.25">
      <c r="A197" s="2" t="s">
        <v>278</v>
      </c>
      <c r="B197" s="3" t="s">
        <v>273</v>
      </c>
    </row>
    <row r="198" spans="1:3" x14ac:dyDescent="0.25">
      <c r="A198" s="2" t="s">
        <v>279</v>
      </c>
      <c r="B198" s="3" t="s">
        <v>279</v>
      </c>
    </row>
    <row r="199" spans="1:3" x14ac:dyDescent="0.25">
      <c r="A199" s="2" t="s">
        <v>280</v>
      </c>
      <c r="B199" s="3" t="s">
        <v>279</v>
      </c>
    </row>
    <row r="200" spans="1:3" x14ac:dyDescent="0.25">
      <c r="A200" s="2" t="s">
        <v>281</v>
      </c>
      <c r="B200" s="3" t="s">
        <v>279</v>
      </c>
    </row>
    <row r="201" spans="1:3" x14ac:dyDescent="0.25">
      <c r="A201" s="2" t="s">
        <v>282</v>
      </c>
      <c r="B201" s="3" t="s">
        <v>279</v>
      </c>
    </row>
    <row r="202" spans="1:3" x14ac:dyDescent="0.25">
      <c r="A202" s="26" t="s">
        <v>283</v>
      </c>
      <c r="B202" s="27" t="s">
        <v>279</v>
      </c>
      <c r="C202" t="s">
        <v>305</v>
      </c>
    </row>
    <row r="203" spans="1:3" x14ac:dyDescent="0.25">
      <c r="A203" s="2" t="s">
        <v>284</v>
      </c>
      <c r="B203" s="3" t="s">
        <v>284</v>
      </c>
    </row>
    <row r="204" spans="1:3" x14ac:dyDescent="0.25">
      <c r="A204" s="2" t="s">
        <v>285</v>
      </c>
      <c r="B204" s="3" t="s">
        <v>284</v>
      </c>
    </row>
    <row r="205" spans="1:3" x14ac:dyDescent="0.25">
      <c r="A205" s="2" t="s">
        <v>286</v>
      </c>
      <c r="B205" s="3" t="s">
        <v>284</v>
      </c>
    </row>
    <row r="206" spans="1:3" x14ac:dyDescent="0.25">
      <c r="A206" s="2" t="s">
        <v>287</v>
      </c>
      <c r="B206" s="3" t="s">
        <v>284</v>
      </c>
    </row>
    <row r="207" spans="1:3" x14ac:dyDescent="0.25">
      <c r="A207" s="2" t="s">
        <v>288</v>
      </c>
      <c r="B207" s="3" t="s">
        <v>284</v>
      </c>
    </row>
    <row r="208" spans="1:3" x14ac:dyDescent="0.25">
      <c r="A208" s="2" t="s">
        <v>289</v>
      </c>
      <c r="B208" s="3" t="s">
        <v>284</v>
      </c>
    </row>
    <row r="209" spans="1:3" x14ac:dyDescent="0.25">
      <c r="A209" s="26" t="s">
        <v>290</v>
      </c>
      <c r="B209" s="27" t="s">
        <v>284</v>
      </c>
      <c r="C209" t="s">
        <v>305</v>
      </c>
    </row>
    <row r="210" spans="1:3" x14ac:dyDescent="0.25">
      <c r="A210" s="26" t="s">
        <v>291</v>
      </c>
      <c r="B210" s="27" t="s">
        <v>284</v>
      </c>
      <c r="C210" t="s">
        <v>305</v>
      </c>
    </row>
    <row r="211" spans="1:3" x14ac:dyDescent="0.25">
      <c r="A211" s="2" t="s">
        <v>292</v>
      </c>
      <c r="B211" s="3" t="s">
        <v>284</v>
      </c>
    </row>
    <row r="212" spans="1:3" x14ac:dyDescent="0.25">
      <c r="A212" s="26" t="s">
        <v>293</v>
      </c>
      <c r="B212" s="27" t="s">
        <v>284</v>
      </c>
      <c r="C212" t="s">
        <v>305</v>
      </c>
    </row>
    <row r="213" spans="1:3" x14ac:dyDescent="0.25">
      <c r="A213" s="26" t="s">
        <v>294</v>
      </c>
      <c r="B213" s="27" t="s">
        <v>284</v>
      </c>
      <c r="C213" t="s">
        <v>305</v>
      </c>
    </row>
    <row r="214" spans="1:3" x14ac:dyDescent="0.25">
      <c r="A214" s="26" t="s">
        <v>295</v>
      </c>
      <c r="B214" s="27" t="s">
        <v>284</v>
      </c>
      <c r="C214" t="s">
        <v>305</v>
      </c>
    </row>
    <row r="215" spans="1:3" x14ac:dyDescent="0.25">
      <c r="A215" s="26" t="s">
        <v>296</v>
      </c>
      <c r="B215" s="27" t="s">
        <v>284</v>
      </c>
      <c r="C215" t="s">
        <v>305</v>
      </c>
    </row>
    <row r="216" spans="1:3" x14ac:dyDescent="0.25">
      <c r="A216" s="2" t="s">
        <v>318</v>
      </c>
      <c r="B216" s="3" t="s">
        <v>318</v>
      </c>
    </row>
    <row r="217" spans="1:3" x14ac:dyDescent="0.25">
      <c r="A217" s="2" t="s">
        <v>322</v>
      </c>
      <c r="B217" s="3" t="s">
        <v>318</v>
      </c>
    </row>
    <row r="218" spans="1:3" x14ac:dyDescent="0.25">
      <c r="A218" s="2" t="s">
        <v>319</v>
      </c>
      <c r="B218" s="3" t="s">
        <v>318</v>
      </c>
    </row>
    <row r="219" spans="1:3" x14ac:dyDescent="0.25">
      <c r="A219" s="2" t="s">
        <v>320</v>
      </c>
      <c r="B219" s="3" t="s">
        <v>318</v>
      </c>
    </row>
    <row r="220" spans="1:3" x14ac:dyDescent="0.25">
      <c r="A220" s="2" t="s">
        <v>321</v>
      </c>
      <c r="B220" s="3" t="s">
        <v>318</v>
      </c>
    </row>
    <row r="221" spans="1:3" x14ac:dyDescent="0.25">
      <c r="A221" s="2" t="s">
        <v>99</v>
      </c>
      <c r="B221" s="3" t="s">
        <v>318</v>
      </c>
    </row>
    <row r="222" spans="1:3" x14ac:dyDescent="0.25">
      <c r="A222" s="2" t="s">
        <v>324</v>
      </c>
      <c r="B222" s="3" t="s">
        <v>324</v>
      </c>
    </row>
    <row r="223" spans="1:3" x14ac:dyDescent="0.25">
      <c r="A223" s="2" t="s">
        <v>325</v>
      </c>
      <c r="B223" s="3" t="s">
        <v>324</v>
      </c>
    </row>
    <row r="224" spans="1:3" x14ac:dyDescent="0.25">
      <c r="A224" s="2" t="s">
        <v>326</v>
      </c>
      <c r="B224" s="3" t="s">
        <v>324</v>
      </c>
    </row>
    <row r="225" spans="1:3" x14ac:dyDescent="0.25">
      <c r="A225" s="2" t="s">
        <v>327</v>
      </c>
      <c r="B225" s="3" t="s">
        <v>324</v>
      </c>
    </row>
    <row r="226" spans="1:3" x14ac:dyDescent="0.25">
      <c r="A226" s="2" t="s">
        <v>328</v>
      </c>
      <c r="B226" s="3" t="s">
        <v>324</v>
      </c>
    </row>
    <row r="227" spans="1:3" x14ac:dyDescent="0.25">
      <c r="A227" s="2" t="s">
        <v>329</v>
      </c>
      <c r="B227" s="3" t="s">
        <v>324</v>
      </c>
    </row>
    <row r="228" spans="1:3" x14ac:dyDescent="0.25">
      <c r="A228" s="2" t="s">
        <v>330</v>
      </c>
      <c r="B228" s="3" t="s">
        <v>324</v>
      </c>
    </row>
    <row r="229" spans="1:3" x14ac:dyDescent="0.25">
      <c r="A229" s="2" t="s">
        <v>331</v>
      </c>
      <c r="B229" s="3" t="s">
        <v>324</v>
      </c>
    </row>
    <row r="230" spans="1:3" x14ac:dyDescent="0.25">
      <c r="A230" s="2" t="s">
        <v>333</v>
      </c>
      <c r="B230" s="3" t="s">
        <v>73</v>
      </c>
    </row>
    <row r="231" spans="1:3" x14ac:dyDescent="0.25">
      <c r="A231" s="2" t="s">
        <v>334</v>
      </c>
      <c r="B231" s="3" t="s">
        <v>318</v>
      </c>
    </row>
    <row r="232" spans="1:3" x14ac:dyDescent="0.25">
      <c r="A232" s="2" t="s">
        <v>335</v>
      </c>
      <c r="B232" s="3" t="s">
        <v>122</v>
      </c>
    </row>
    <row r="233" spans="1:3" x14ac:dyDescent="0.25">
      <c r="A233" s="2" t="s">
        <v>336</v>
      </c>
      <c r="B233" s="3" t="s">
        <v>161</v>
      </c>
    </row>
    <row r="234" spans="1:3" x14ac:dyDescent="0.25">
      <c r="A234" s="2" t="s">
        <v>337</v>
      </c>
      <c r="B234" s="3" t="s">
        <v>131</v>
      </c>
    </row>
    <row r="235" spans="1:3" x14ac:dyDescent="0.25">
      <c r="A235" s="2" t="s">
        <v>338</v>
      </c>
      <c r="B235" s="3" t="s">
        <v>186</v>
      </c>
    </row>
    <row r="236" spans="1:3" x14ac:dyDescent="0.25">
      <c r="A236" s="26" t="s">
        <v>332</v>
      </c>
      <c r="B236" s="27" t="s">
        <v>324</v>
      </c>
      <c r="C236" t="s">
        <v>305</v>
      </c>
    </row>
  </sheetData>
  <autoFilter ref="A1:C236"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RATES</vt:lpstr>
      <vt:lpstr>Pick Up Math</vt:lpstr>
      <vt:lpstr>Sask Base Rate</vt:lpstr>
      <vt:lpstr>Parcel Rate Logic</vt:lpstr>
      <vt:lpstr>Vendor Costs (2)</vt:lpstr>
      <vt:lpstr>Notes</vt:lpstr>
      <vt:lpstr>Saskatchewan Base Rate</vt:lpstr>
      <vt:lpstr>LTL Rates</vt:lpstr>
      <vt:lpstr>SK Zones</vt:lpstr>
      <vt:lpstr>LTL Rates Logic</vt:lpstr>
      <vt:lpstr>Vendor Costs</vt:lpstr>
      <vt:lpstr>Notes!_MailEndCompose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Du</dc:creator>
  <cp:lastModifiedBy>Sydney Anderson</cp:lastModifiedBy>
  <cp:lastPrinted>2021-09-23T16:13:52Z</cp:lastPrinted>
  <dcterms:created xsi:type="dcterms:W3CDTF">2016-11-03T15:02:20Z</dcterms:created>
  <dcterms:modified xsi:type="dcterms:W3CDTF">2021-09-23T17:33:34Z</dcterms:modified>
</cp:coreProperties>
</file>